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841"/>
  </bookViews>
  <sheets>
    <sheet name="фин план" sheetId="1" r:id="rId1"/>
    <sheet name="штатное расписание" sheetId="2" r:id="rId2"/>
    <sheet name="план работ" sheetId="3" r:id="rId3"/>
    <sheet name="Лист1" sheetId="4" r:id="rId4"/>
    <sheet name="Лист2" sheetId="5" r:id="rId5"/>
    <sheet name="Лист3" sheetId="6" r:id="rId6"/>
    <sheet name="Лист4" sheetId="7" r:id="rId7"/>
  </sheets>
  <externalReferences>
    <externalReference r:id="rId8"/>
  </externalReferenc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24" i="3" l="1"/>
  <c r="B22" i="3"/>
  <c r="B14" i="3"/>
  <c r="B10" i="3"/>
  <c r="B6" i="3"/>
  <c r="J9" i="1" l="1"/>
  <c r="J10" i="1"/>
  <c r="J13" i="1"/>
  <c r="J15" i="1"/>
  <c r="J16" i="1"/>
  <c r="J17" i="1"/>
  <c r="J18" i="1"/>
  <c r="J19" i="1"/>
  <c r="I18" i="1"/>
  <c r="C6" i="2"/>
  <c r="E6" i="2" s="1"/>
  <c r="E17" i="1"/>
  <c r="I17" i="1" s="1"/>
  <c r="B23" i="2"/>
  <c r="D23" i="2"/>
  <c r="F6" i="2" l="1"/>
  <c r="G6" i="2" l="1"/>
  <c r="H6" i="2" s="1"/>
  <c r="E7" i="1"/>
  <c r="E8" i="1"/>
  <c r="J8" i="1" s="1"/>
  <c r="E9" i="1"/>
  <c r="E10" i="1"/>
  <c r="E11" i="1"/>
  <c r="J11" i="1" s="1"/>
  <c r="E14" i="1"/>
  <c r="J14" i="1" s="1"/>
  <c r="E15" i="1"/>
  <c r="E18" i="1"/>
  <c r="E19" i="1"/>
  <c r="E20" i="1"/>
  <c r="J20" i="1" s="1"/>
  <c r="C22" i="2"/>
  <c r="E22" i="2" s="1"/>
  <c r="E12" i="1"/>
  <c r="J12" i="1" s="1"/>
  <c r="E13" i="1"/>
  <c r="E16" i="1"/>
  <c r="E21" i="1"/>
  <c r="J7" i="1" l="1"/>
  <c r="J22" i="1" s="1"/>
  <c r="E22" i="1"/>
  <c r="I10" i="1"/>
  <c r="J21" i="1"/>
  <c r="I21" i="1"/>
  <c r="I15" i="1"/>
  <c r="F22" i="2"/>
  <c r="C20" i="2"/>
  <c r="E20" i="2" s="1"/>
  <c r="G22" i="2" l="1"/>
  <c r="H22" i="2" s="1"/>
  <c r="F20" i="2"/>
  <c r="F14" i="1"/>
  <c r="G20" i="2" l="1"/>
  <c r="H20" i="2" s="1"/>
  <c r="C22" i="1"/>
  <c r="D22" i="1"/>
  <c r="K10" i="1"/>
  <c r="K18" i="1"/>
  <c r="K21" i="1"/>
  <c r="B22" i="1"/>
  <c r="C19" i="2"/>
  <c r="E19" i="2" s="1"/>
  <c r="C21" i="2"/>
  <c r="C16" i="2"/>
  <c r="E16" i="2" s="1"/>
  <c r="F16" i="2" s="1"/>
  <c r="G16" i="2" s="1"/>
  <c r="C12" i="2"/>
  <c r="C13" i="2"/>
  <c r="E13" i="2" s="1"/>
  <c r="C15" i="2"/>
  <c r="E15" i="2" s="1"/>
  <c r="C11" i="2"/>
  <c r="E11" i="2" s="1"/>
  <c r="C7" i="2"/>
  <c r="E7" i="2" s="1"/>
  <c r="F7" i="2" s="1"/>
  <c r="C5" i="2"/>
  <c r="C8" i="2"/>
  <c r="E8" i="2" s="1"/>
  <c r="C9" i="2"/>
  <c r="E9" i="2" s="1"/>
  <c r="C10" i="2"/>
  <c r="E10" i="2" s="1"/>
  <c r="C14" i="2"/>
  <c r="E14" i="2" s="1"/>
  <c r="C17" i="2"/>
  <c r="E17" i="2" s="1"/>
  <c r="C18" i="2"/>
  <c r="E18" i="2" s="1"/>
  <c r="E21" i="2"/>
  <c r="G7" i="2" l="1"/>
  <c r="G11" i="1" s="1"/>
  <c r="C23" i="2"/>
  <c r="F21" i="2"/>
  <c r="G21" i="2" s="1"/>
  <c r="F19" i="2"/>
  <c r="H16" i="2"/>
  <c r="G13" i="1"/>
  <c r="I13" i="1" s="1"/>
  <c r="F18" i="2"/>
  <c r="G18" i="2" s="1"/>
  <c r="F17" i="2"/>
  <c r="G17" i="2" s="1"/>
  <c r="F14" i="2"/>
  <c r="G14" i="2" s="1"/>
  <c r="F10" i="2"/>
  <c r="F9" i="2"/>
  <c r="F8" i="2"/>
  <c r="F15" i="2"/>
  <c r="F13" i="2"/>
  <c r="E12" i="2"/>
  <c r="F12" i="2" s="1"/>
  <c r="E5" i="2"/>
  <c r="G9" i="1"/>
  <c r="I9" i="1" s="1"/>
  <c r="F11" i="2"/>
  <c r="G11" i="2" s="1"/>
  <c r="C27" i="1"/>
  <c r="H7" i="2" l="1"/>
  <c r="G10" i="2"/>
  <c r="H10" i="2" s="1"/>
  <c r="G15" i="2"/>
  <c r="H15" i="2" s="1"/>
  <c r="G8" i="2"/>
  <c r="H8" i="2" s="1"/>
  <c r="G13" i="2"/>
  <c r="H13" i="2" s="1"/>
  <c r="G12" i="2"/>
  <c r="G9" i="2"/>
  <c r="I11" i="1"/>
  <c r="G19" i="2"/>
  <c r="G14" i="1" s="1"/>
  <c r="I14" i="1" s="1"/>
  <c r="F5" i="2"/>
  <c r="G5" i="2" s="1"/>
  <c r="E23" i="2"/>
  <c r="K14" i="1"/>
  <c r="K7" i="1"/>
  <c r="H21" i="2"/>
  <c r="K9" i="1"/>
  <c r="K11" i="1"/>
  <c r="K13" i="1"/>
  <c r="H18" i="2"/>
  <c r="G19" i="1"/>
  <c r="I19" i="1" s="1"/>
  <c r="G20" i="1"/>
  <c r="I20" i="1" s="1"/>
  <c r="H17" i="2"/>
  <c r="G8" i="1"/>
  <c r="I8" i="1" s="1"/>
  <c r="H14" i="2"/>
  <c r="G7" i="1" l="1"/>
  <c r="I7" i="1" s="1"/>
  <c r="H12" i="2"/>
  <c r="G16" i="1"/>
  <c r="K13" i="2"/>
  <c r="H9" i="2"/>
  <c r="H19" i="2"/>
  <c r="K12" i="2"/>
  <c r="F23" i="2"/>
  <c r="K16" i="1"/>
  <c r="K19" i="1"/>
  <c r="K20" i="1"/>
  <c r="K15" i="1"/>
  <c r="G12" i="1"/>
  <c r="H11" i="2"/>
  <c r="I12" i="1" l="1"/>
  <c r="G22" i="1"/>
  <c r="G23" i="2"/>
  <c r="H5" i="2"/>
  <c r="I6" i="2" s="1"/>
  <c r="I16" i="1"/>
  <c r="I22" i="1" s="1"/>
  <c r="K12" i="1"/>
  <c r="K8" i="1"/>
  <c r="G23" i="1" l="1"/>
  <c r="G24" i="2"/>
  <c r="G25" i="2" s="1"/>
  <c r="K22" i="1"/>
</calcChain>
</file>

<file path=xl/sharedStrings.xml><?xml version="1.0" encoding="utf-8"?>
<sst xmlns="http://schemas.openxmlformats.org/spreadsheetml/2006/main" count="135" uniqueCount="118">
  <si>
    <t>(руб)</t>
  </si>
  <si>
    <t xml:space="preserve">наименование оснований начисления платежа </t>
  </si>
  <si>
    <t>расходы тсж</t>
  </si>
  <si>
    <t>контроль</t>
  </si>
  <si>
    <t>должность по штатному расписанию</t>
  </si>
  <si>
    <t>разница доходы минус расходы</t>
  </si>
  <si>
    <t xml:space="preserve">содержание  придомовой территории  </t>
  </si>
  <si>
    <t>дворник (жилая часть )                                 дворник (нежилая часть)</t>
  </si>
  <si>
    <t>содержание контейнерной площадки</t>
  </si>
  <si>
    <t>уборка мест общего пользования (подъезды, козырьки входов, лифт, комната правления)</t>
  </si>
  <si>
    <t>уборщица</t>
  </si>
  <si>
    <t>моющие средства и хоз.инвентарь (ведра.швабры и т.п.)</t>
  </si>
  <si>
    <t>дератизация (дезинсекция)</t>
  </si>
  <si>
    <t>сумма определена исходя из стоимости услуг по договору со специализированной организацией</t>
  </si>
  <si>
    <t>тех. обслуживание и ремонт жилого здания</t>
  </si>
  <si>
    <t>тех. обслуживание и ремонт систем водоснабжения и канализования</t>
  </si>
  <si>
    <t>слесарь-сантехник</t>
  </si>
  <si>
    <t>работы согласно годового плана работ и приобретение расходных материалов для технического обслуживания  систем водоснабжения и канализования(см. на обороте)</t>
  </si>
  <si>
    <t>тех. обслуживание и ремонт электрических сетей и электрооборудования</t>
  </si>
  <si>
    <t xml:space="preserve">электрик </t>
  </si>
  <si>
    <t>тех. обслуживание и ремонт центрального отопления</t>
  </si>
  <si>
    <t>управление домом</t>
  </si>
  <si>
    <t xml:space="preserve"> Связь. Заправка картриджей и ремонт оргтехники. Бумага и канцтовары. Лицензия электронной отчетности. Оплата хостинга сайта ТСН.Тиражирование бланков, платные запросы в Росреестр для  общего собрания и почтовые расходы.  </t>
  </si>
  <si>
    <t>тех. обслуживание и ремонт  лифтов</t>
  </si>
  <si>
    <t>тех. обслуживание и ремонт домофонов и коллективных аннтен</t>
  </si>
  <si>
    <t>техник домофона</t>
  </si>
  <si>
    <t xml:space="preserve"> материалы для технического обслуживания общедомовых коллективных антенн и  домофонов и запорных устройств входных дверей</t>
  </si>
  <si>
    <t>техническое обслуживание внутридомовой системы газоснабжения</t>
  </si>
  <si>
    <t>техник газового хозяйства</t>
  </si>
  <si>
    <t>материалы для обслуживания г/х</t>
  </si>
  <si>
    <t xml:space="preserve"> тариф установлен исходя из условий  договора с ЕРЦ г.Казани</t>
  </si>
  <si>
    <t>итого</t>
  </si>
  <si>
    <t>справочно: общая площадь (кв.м)=17446.18, в том числе нежилые помещения =3742.3</t>
  </si>
  <si>
    <t>( предложено к утверждению  общим собранием членов ТСН "Космонавтов 44" )</t>
  </si>
  <si>
    <t>должность</t>
  </si>
  <si>
    <t>СТАВКА</t>
  </si>
  <si>
    <t>оклад</t>
  </si>
  <si>
    <t>на руки  (оклад-13% ндфл)</t>
  </si>
  <si>
    <t>отпускные (28календарных дней по ТК РФ)</t>
  </si>
  <si>
    <t>фот в год (оклад*12мес + отпускные)</t>
  </si>
  <si>
    <t>СПРАВОЧНО сумма по аутсортингу в месяц (при отсутствии штатных сотрудников)</t>
  </si>
  <si>
    <t>председатель</t>
  </si>
  <si>
    <t>комендант</t>
  </si>
  <si>
    <t>юрист</t>
  </si>
  <si>
    <t>бухгалтер (бух.учет)</t>
  </si>
  <si>
    <t>системный администратор</t>
  </si>
  <si>
    <t>дворник жилая часть (6 мес. Лето)</t>
  </si>
  <si>
    <t>с мая по октябрь</t>
  </si>
  <si>
    <t>дворник жилая часть (6 мес. зима)</t>
  </si>
  <si>
    <t>с ноября по апрель</t>
  </si>
  <si>
    <t>дворник нежилая часть</t>
  </si>
  <si>
    <t>электрик</t>
  </si>
  <si>
    <t>техник г/х</t>
  </si>
  <si>
    <t xml:space="preserve">итого </t>
  </si>
  <si>
    <t>статья расходов по смете</t>
  </si>
  <si>
    <t>планируемые работы</t>
  </si>
  <si>
    <t>содержание территории</t>
  </si>
  <si>
    <t xml:space="preserve"> сумма определена исходя из стоимости технического обслуживания согласно  договора, стоиммости страхования  и тех. освидетельствования, стоимости запчастей для ремонта лифтов. обучения ответственного за лифты.  </t>
  </si>
  <si>
    <t>Ремонт и восстановление электроосветительной сети в подвальных помещениях</t>
  </si>
  <si>
    <t>доплата дворнику входит в оклад по должности</t>
  </si>
  <si>
    <t>доплата дворнику за уборку контейнерной площадки тбо входит в оклад по должности</t>
  </si>
  <si>
    <t xml:space="preserve"> справочно: тарифы муниципальные</t>
  </si>
  <si>
    <t>председатель правления,  бухгалтер ,  юрист , сис.админ.</t>
  </si>
  <si>
    <t>примечание</t>
  </si>
  <si>
    <t>работы согласно годового плана работ и приобретение расходных материалов</t>
  </si>
  <si>
    <t xml:space="preserve">работы согласно годового плана работ и приобретение расходных материалов </t>
  </si>
  <si>
    <t>работы согласно годового плана работ и приобретение расходных материалов для тех.обслуживания здания</t>
  </si>
  <si>
    <t>работы согласно годового плана работ и приобретение расходных материалов и инструмента</t>
  </si>
  <si>
    <t xml:space="preserve"> расходы на выполнение работ и приобретение материалов</t>
  </si>
  <si>
    <t>сумма в  год</t>
  </si>
  <si>
    <t>лето</t>
  </si>
  <si>
    <t>зима</t>
  </si>
  <si>
    <t>разнорабочий</t>
  </si>
  <si>
    <t xml:space="preserve"> тарифы  действующие до 01.06.2021г.</t>
  </si>
  <si>
    <t xml:space="preserve"> расходы на ФОТ по штатному расписанию на 2021 год</t>
  </si>
  <si>
    <t xml:space="preserve"> сумма доходов на 2021 год   (сумма, расчитанная  исходя из  тарифа и общей площади)</t>
  </si>
  <si>
    <t xml:space="preserve">тех. обслуживание и ремонт вент. каналов </t>
  </si>
  <si>
    <t>период проведения работ</t>
  </si>
  <si>
    <t xml:space="preserve"> УТВЕРЖДЕНЫ тарифы с01.06.2021г.</t>
  </si>
  <si>
    <t>Всего  расходы  на 2021 год</t>
  </si>
  <si>
    <t>ФИНАНСОВЫЙ  ПЛАН ТСН "КОСМОНАВТОВ 44" НА 2021 ГОД  ( СМЕТА ДОХОДОВ И РАСХОДОВ)</t>
  </si>
  <si>
    <t xml:space="preserve"> годовой план содержания и ремонта общего имущества в доме на 2021 год</t>
  </si>
  <si>
    <t xml:space="preserve"> сумма определена исходя из стоимости согласно  договора  на предоставление услуги (500руб. В месяц за 1 камеру).</t>
  </si>
  <si>
    <t>компенсация председателю  транспортные расходы</t>
  </si>
  <si>
    <t>услуги расчетно информационного центра (расчет счетов-фактур) и рко банка</t>
  </si>
  <si>
    <t>ШТАТНОЕ РАСПИСАНИЕ с 01.06.2021г.</t>
  </si>
  <si>
    <t>фот в год(гр.5) + налоги на фот30.02%</t>
  </si>
  <si>
    <t>доплата уборщице за доп.работы по обработке спец.средством от  ковид (500.руб за подъезд)</t>
  </si>
  <si>
    <t>комендант и разнорабоий</t>
  </si>
  <si>
    <t>техник теплового узла и приборов погодного регулирования</t>
  </si>
  <si>
    <t>услуги видеонаблюдения (6 камер)</t>
  </si>
  <si>
    <t>Устройство крыши над входом в подвал 1 подъезда. Ремонт и покраска входных дверей подъездов. Текущий ремонт лифтовых кабин.</t>
  </si>
  <si>
    <t xml:space="preserve">Укладка  желобов от водоотводных ливневых труб у каждого подъезда дома.     </t>
  </si>
  <si>
    <t>Ремонт, правка и покраска  шлагбаумов и ограждений газонов.                                                                                                                                                           Ремонт и покраска песочниц, скамеек, элементов детской площадки, замена песка в песочницах.</t>
  </si>
  <si>
    <t>Текущий ремонт мягкой кровли дома с пристроенной частью, крыши лоджий и подъездных козырьков</t>
  </si>
  <si>
    <t>Ремонт парапетов лоджий 10 этажа</t>
  </si>
  <si>
    <t>Текущий ремонт и обслуживание системы водоснабжения: осмотр и ревизия (при необходимости - замена) запорных и регулирующих устройств, насосов и фильтров, поверка и обслуживание элементов автоматического регулирования системы ГВС</t>
  </si>
  <si>
    <t>Промывка и опрессовка бойлера</t>
  </si>
  <si>
    <t>Осмотр, обслуживание и ревизия ( при необходимости - замена) запорных и регулирующих устройств, насосов, фильтров и др.</t>
  </si>
  <si>
    <t xml:space="preserve">Замена ( восстановление) теплоизоляции лежаков - до 100м. Замена циркуляционного насоса в тепловом узле.                                                                                                 </t>
  </si>
  <si>
    <t xml:space="preserve">Поверка и регулирока приборов и аппаратуры системы автоматического регулирования и учета тепла.                                                                                                             </t>
  </si>
  <si>
    <t>Замена участков лежаков ХВС диметром 50мм и 100мм -  до 25м</t>
  </si>
  <si>
    <t>Промывка и опрессовка системы отопления</t>
  </si>
  <si>
    <t>Бетонирование пешеходных дорожек через зеленую зону и спортплощадку. Устройство водоотводного барьера на дороге перед домом №64.</t>
  </si>
  <si>
    <t>Завоз чернозема и облагораживание газонов</t>
  </si>
  <si>
    <t>Замена песка в детских песочницах</t>
  </si>
  <si>
    <t>Выполнение мероприятий по организации раздельного сбора мусора</t>
  </si>
  <si>
    <t>Косметический ремонт лифтовых кабин, замена ленолиума.</t>
  </si>
  <si>
    <t>Промывка и опрессовка системы ГВС</t>
  </si>
  <si>
    <t>июнь</t>
  </si>
  <si>
    <t>июль-август</t>
  </si>
  <si>
    <t>июль</t>
  </si>
  <si>
    <t>июнь-август</t>
  </si>
  <si>
    <t>июнь-июль</t>
  </si>
  <si>
    <t>май</t>
  </si>
  <si>
    <t>сентябрь-октябрь</t>
  </si>
  <si>
    <t>август-сентябрь</t>
  </si>
  <si>
    <t xml:space="preserve"> фонд оплаты труда в год (или расходы на аутсорсинг)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</si>
</sst>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\ ##0.00"/>
    <numFmt numFmtId="165" formatCode="#\ ##0.00_ ;[Red]\-#\ ##0.00\ "/>
    <numFmt numFmtId="166" formatCode="#\ ##0"/>
    <numFmt numFmtId="167" formatCode="#&quot; &quot;##0_ ;[Red]\-#&quot; &quot;##0\ "/>
    <numFmt numFmtId="168" formatCode="#&quot; &quot;##0.00_ ;[Red]\-#&quot; &quot;##0.00\ "/>
  </numFmts>
  <fonts count="34" x14ac:knownFonts="1">
    <font>
      <sz val="10"/>
      <name val="Arial"/>
    </font>
    <font>
      <sz val="10"/>
      <name val="Arial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u/>
      <sz val="20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2" fillId="2" borderId="0" applyBorder="0" applyAlignment="0" applyProtection="0"/>
    <xf numFmtId="0" fontId="2" fillId="3" borderId="0" applyBorder="0" applyAlignment="0" applyProtection="0"/>
    <xf numFmtId="0" fontId="2" fillId="4" borderId="0" applyBorder="0" applyAlignment="0" applyProtection="0"/>
    <xf numFmtId="0" fontId="2" fillId="5" borderId="0" applyBorder="0" applyAlignment="0" applyProtection="0"/>
    <xf numFmtId="0" fontId="2" fillId="6" borderId="0" applyBorder="0" applyAlignment="0" applyProtection="0"/>
    <xf numFmtId="0" fontId="2" fillId="7" borderId="0" applyBorder="0" applyAlignment="0" applyProtection="0"/>
    <xf numFmtId="0" fontId="2" fillId="8" borderId="0" applyBorder="0" applyAlignment="0" applyProtection="0"/>
    <xf numFmtId="0" fontId="2" fillId="9" borderId="0" applyBorder="0" applyAlignment="0" applyProtection="0"/>
    <xf numFmtId="0" fontId="2" fillId="10" borderId="0" applyBorder="0" applyAlignment="0" applyProtection="0"/>
    <xf numFmtId="0" fontId="2" fillId="5" borderId="0" applyBorder="0" applyAlignment="0" applyProtection="0"/>
    <xf numFmtId="0" fontId="2" fillId="8" borderId="0" applyBorder="0" applyAlignment="0" applyProtection="0"/>
    <xf numFmtId="0" fontId="2" fillId="11" borderId="0" applyBorder="0" applyAlignment="0" applyProtection="0"/>
    <xf numFmtId="0" fontId="3" fillId="12" borderId="0" applyBorder="0" applyAlignment="0" applyProtection="0"/>
    <xf numFmtId="0" fontId="3" fillId="9" borderId="0" applyBorder="0" applyAlignment="0" applyProtection="0"/>
    <xf numFmtId="0" fontId="3" fillId="10" borderId="0" applyBorder="0" applyAlignment="0" applyProtection="0"/>
    <xf numFmtId="0" fontId="3" fillId="13" borderId="0" applyBorder="0" applyAlignment="0" applyProtection="0"/>
    <xf numFmtId="0" fontId="3" fillId="14" borderId="0" applyBorder="0" applyAlignment="0" applyProtection="0"/>
    <xf numFmtId="0" fontId="3" fillId="15" borderId="0" applyBorder="0" applyAlignment="0" applyProtection="0"/>
    <xf numFmtId="0" fontId="3" fillId="16" borderId="0" applyBorder="0" applyAlignment="0" applyProtection="0"/>
    <xf numFmtId="0" fontId="3" fillId="17" borderId="0" applyBorder="0" applyAlignment="0" applyProtection="0"/>
    <xf numFmtId="0" fontId="3" fillId="18" borderId="0" applyBorder="0" applyAlignment="0" applyProtection="0"/>
    <xf numFmtId="0" fontId="3" fillId="13" borderId="0" applyBorder="0" applyAlignment="0" applyProtection="0"/>
    <xf numFmtId="0" fontId="3" fillId="14" borderId="0" applyBorder="0" applyAlignment="0" applyProtection="0"/>
    <xf numFmtId="0" fontId="3" fillId="19" borderId="0" applyBorder="0" applyAlignment="0" applyProtection="0"/>
    <xf numFmtId="0" fontId="4" fillId="7" borderId="1" applyAlignment="0" applyProtection="0"/>
    <xf numFmtId="0" fontId="5" fillId="20" borderId="2" applyAlignment="0" applyProtection="0"/>
    <xf numFmtId="0" fontId="6" fillId="20" borderId="1" applyAlignment="0" applyProtection="0"/>
    <xf numFmtId="0" fontId="7" fillId="0" borderId="3" applyAlignment="0" applyProtection="0"/>
    <xf numFmtId="0" fontId="8" fillId="0" borderId="4" applyAlignment="0" applyProtection="0"/>
    <xf numFmtId="0" fontId="9" fillId="0" borderId="5" applyAlignment="0" applyProtection="0"/>
    <xf numFmtId="0" fontId="9" fillId="0" borderId="0" applyBorder="0" applyAlignment="0" applyProtection="0"/>
    <xf numFmtId="0" fontId="10" fillId="0" borderId="6" applyAlignment="0" applyProtection="0"/>
    <xf numFmtId="0" fontId="11" fillId="21" borderId="7" applyAlignment="0" applyProtection="0"/>
    <xf numFmtId="0" fontId="12" fillId="0" borderId="0" applyBorder="0" applyAlignment="0" applyProtection="0"/>
    <xf numFmtId="0" fontId="13" fillId="22" borderId="0" applyBorder="0" applyAlignment="0" applyProtection="0"/>
    <xf numFmtId="0" fontId="2" fillId="0" borderId="0"/>
    <xf numFmtId="0" fontId="14" fillId="3" borderId="0" applyBorder="0" applyAlignment="0" applyProtection="0"/>
    <xf numFmtId="0" fontId="15" fillId="0" borderId="0" applyBorder="0" applyAlignment="0" applyProtection="0"/>
    <xf numFmtId="0" fontId="1" fillId="23" borderId="8" applyAlignment="0" applyProtection="0"/>
    <xf numFmtId="0" fontId="1" fillId="23" borderId="8" applyAlignment="0" applyProtection="0"/>
    <xf numFmtId="0" fontId="16" fillId="0" borderId="9" applyAlignment="0" applyProtection="0"/>
    <xf numFmtId="0" fontId="17" fillId="0" borderId="0" applyBorder="0" applyAlignment="0" applyProtection="0"/>
    <xf numFmtId="0" fontId="18" fillId="4" borderId="0" applyBorder="0" applyAlignment="0" applyProtection="0"/>
  </cellStyleXfs>
  <cellXfs count="111">
    <xf numFmtId="0" fontId="0" fillId="0" borderId="0" xfId="0"/>
    <xf numFmtId="166" fontId="0" fillId="0" borderId="0" xfId="0" applyNumberFormat="1" applyAlignment="1">
      <alignment horizontal="left" wrapText="1"/>
    </xf>
    <xf numFmtId="164" fontId="0" fillId="0" borderId="0" xfId="0" applyNumberFormat="1" applyAlignment="1">
      <alignment horizontal="left" wrapText="1"/>
    </xf>
    <xf numFmtId="166" fontId="0" fillId="0" borderId="0" xfId="0" applyNumberFormat="1" applyAlignment="1">
      <alignment horizontal="right"/>
    </xf>
    <xf numFmtId="166" fontId="0" fillId="4" borderId="0" xfId="0" applyNumberFormat="1" applyFill="1" applyAlignment="1">
      <alignment horizontal="right"/>
    </xf>
    <xf numFmtId="166" fontId="0" fillId="0" borderId="0" xfId="0" applyNumberFormat="1"/>
    <xf numFmtId="165" fontId="25" fillId="0" borderId="0" xfId="0" applyNumberFormat="1" applyFont="1" applyAlignment="1">
      <alignment horizontal="center" vertical="center" wrapText="1"/>
    </xf>
    <xf numFmtId="166" fontId="26" fillId="0" borderId="13" xfId="0" applyNumberFormat="1" applyFont="1" applyBorder="1" applyAlignment="1">
      <alignment horizontal="center" vertical="center" wrapText="1"/>
    </xf>
    <xf numFmtId="164" fontId="26" fillId="0" borderId="13" xfId="0" applyNumberFormat="1" applyFont="1" applyBorder="1" applyAlignment="1">
      <alignment horizontal="center" vertical="center" wrapText="1"/>
    </xf>
    <xf numFmtId="166" fontId="26" fillId="24" borderId="13" xfId="0" applyNumberFormat="1" applyFont="1" applyFill="1" applyBorder="1" applyAlignment="1">
      <alignment horizontal="center" vertical="center" wrapText="1"/>
    </xf>
    <xf numFmtId="166" fontId="0" fillId="0" borderId="0" xfId="0" applyNumberFormat="1" applyBorder="1" applyAlignment="1">
      <alignment horizontal="center" vertical="center" wrapText="1"/>
    </xf>
    <xf numFmtId="166" fontId="25" fillId="0" borderId="13" xfId="0" applyNumberFormat="1" applyFont="1" applyBorder="1" applyAlignment="1">
      <alignment horizontal="center" vertical="center" wrapText="1"/>
    </xf>
    <xf numFmtId="164" fontId="25" fillId="0" borderId="13" xfId="0" applyNumberFormat="1" applyFont="1" applyBorder="1" applyAlignment="1">
      <alignment horizontal="center" vertical="center" wrapText="1"/>
    </xf>
    <xf numFmtId="166" fontId="25" fillId="24" borderId="13" xfId="0" applyNumberFormat="1" applyFont="1" applyFill="1" applyBorder="1" applyAlignment="1">
      <alignment horizontal="center" vertical="center" wrapText="1"/>
    </xf>
    <xf numFmtId="166" fontId="25" fillId="0" borderId="13" xfId="0" applyNumberFormat="1" applyFont="1" applyBorder="1" applyAlignment="1">
      <alignment horizontal="left" wrapText="1"/>
    </xf>
    <xf numFmtId="164" fontId="25" fillId="0" borderId="13" xfId="0" applyNumberFormat="1" applyFont="1" applyBorder="1" applyAlignment="1">
      <alignment horizontal="left" wrapText="1"/>
    </xf>
    <xf numFmtId="166" fontId="25" fillId="0" borderId="13" xfId="0" applyNumberFormat="1" applyFont="1" applyBorder="1" applyAlignment="1">
      <alignment horizontal="right"/>
    </xf>
    <xf numFmtId="166" fontId="25" fillId="24" borderId="13" xfId="0" applyNumberFormat="1" applyFont="1" applyFill="1" applyBorder="1" applyAlignment="1">
      <alignment horizontal="right"/>
    </xf>
    <xf numFmtId="166" fontId="25" fillId="0" borderId="13" xfId="0" applyNumberFormat="1" applyFont="1" applyBorder="1"/>
    <xf numFmtId="166" fontId="0" fillId="0" borderId="0" xfId="0" applyNumberFormat="1" applyBorder="1"/>
    <xf numFmtId="168" fontId="26" fillId="0" borderId="0" xfId="0" applyNumberFormat="1" applyFont="1" applyFill="1"/>
    <xf numFmtId="168" fontId="21" fillId="0" borderId="0" xfId="0" applyNumberFormat="1" applyFont="1" applyFill="1"/>
    <xf numFmtId="168" fontId="21" fillId="0" borderId="14" xfId="0" applyNumberFormat="1" applyFont="1" applyFill="1" applyBorder="1" applyAlignment="1">
      <alignment horizontal="center" vertical="center" wrapText="1"/>
    </xf>
    <xf numFmtId="168" fontId="21" fillId="0" borderId="14" xfId="0" applyNumberFormat="1" applyFont="1" applyFill="1" applyBorder="1" applyAlignment="1">
      <alignment horizontal="left" vertical="center"/>
    </xf>
    <xf numFmtId="166" fontId="25" fillId="25" borderId="13" xfId="0" applyNumberFormat="1" applyFont="1" applyFill="1" applyBorder="1"/>
    <xf numFmtId="166" fontId="25" fillId="0" borderId="13" xfId="0" applyNumberFormat="1" applyFont="1" applyFill="1" applyBorder="1"/>
    <xf numFmtId="166" fontId="27" fillId="0" borderId="0" xfId="0" applyNumberFormat="1" applyFont="1" applyFill="1" applyAlignment="1">
      <alignment horizontal="center" vertical="center" wrapText="1"/>
    </xf>
    <xf numFmtId="166" fontId="33" fillId="0" borderId="13" xfId="0" applyNumberFormat="1" applyFont="1" applyBorder="1" applyAlignment="1">
      <alignment horizontal="left" wrapText="1"/>
    </xf>
    <xf numFmtId="168" fontId="26" fillId="0" borderId="0" xfId="0" applyNumberFormat="1" applyFont="1" applyFill="1" applyAlignment="1">
      <alignment horizontal="center" vertical="center"/>
    </xf>
    <xf numFmtId="168" fontId="26" fillId="25" borderId="0" xfId="0" applyNumberFormat="1" applyFont="1" applyFill="1" applyAlignment="1">
      <alignment horizontal="center" vertical="center"/>
    </xf>
    <xf numFmtId="168" fontId="26" fillId="0" borderId="0" xfId="0" applyNumberFormat="1" applyFont="1" applyFill="1" applyAlignment="1">
      <alignment horizontal="center" vertical="center" wrapText="1"/>
    </xf>
    <xf numFmtId="168" fontId="30" fillId="0" borderId="0" xfId="0" applyNumberFormat="1" applyFont="1" applyFill="1"/>
    <xf numFmtId="168" fontId="19" fillId="0" borderId="0" xfId="0" applyNumberFormat="1" applyFont="1" applyFill="1" applyAlignment="1">
      <alignment horizontal="left"/>
    </xf>
    <xf numFmtId="168" fontId="20" fillId="0" borderId="0" xfId="0" applyNumberFormat="1" applyFont="1" applyFill="1" applyAlignment="1">
      <alignment horizontal="center" vertical="center"/>
    </xf>
    <xf numFmtId="168" fontId="20" fillId="25" borderId="0" xfId="0" applyNumberFormat="1" applyFont="1" applyFill="1" applyAlignment="1">
      <alignment horizontal="center" vertical="center"/>
    </xf>
    <xf numFmtId="168" fontId="21" fillId="0" borderId="0" xfId="0" applyNumberFormat="1" applyFont="1" applyFill="1" applyAlignment="1">
      <alignment horizontal="center" vertical="center"/>
    </xf>
    <xf numFmtId="168" fontId="30" fillId="0" borderId="0" xfId="0" applyNumberFormat="1" applyFont="1" applyFill="1" applyAlignment="1">
      <alignment horizontal="center" vertical="center" wrapText="1"/>
    </xf>
    <xf numFmtId="168" fontId="23" fillId="0" borderId="0" xfId="0" applyNumberFormat="1" applyFont="1" applyFill="1" applyAlignment="1">
      <alignment horizontal="center" vertical="center" wrapText="1"/>
    </xf>
    <xf numFmtId="168" fontId="22" fillId="0" borderId="0" xfId="0" applyNumberFormat="1" applyFont="1" applyFill="1" applyAlignment="1">
      <alignment horizontal="center" vertical="center"/>
    </xf>
    <xf numFmtId="168" fontId="21" fillId="0" borderId="0" xfId="0" applyNumberFormat="1" applyFont="1" applyFill="1" applyAlignment="1">
      <alignment horizontal="center" vertical="center" wrapText="1"/>
    </xf>
    <xf numFmtId="168" fontId="21" fillId="0" borderId="13" xfId="0" applyNumberFormat="1" applyFont="1" applyFill="1" applyBorder="1" applyAlignment="1">
      <alignment horizontal="center" vertical="center" wrapText="1"/>
    </xf>
    <xf numFmtId="168" fontId="21" fillId="0" borderId="16" xfId="0" applyNumberFormat="1" applyFont="1" applyFill="1" applyBorder="1" applyAlignment="1">
      <alignment horizontal="center" vertical="center" wrapText="1"/>
    </xf>
    <xf numFmtId="168" fontId="21" fillId="0" borderId="17" xfId="0" applyNumberFormat="1" applyFont="1" applyFill="1" applyBorder="1" applyAlignment="1">
      <alignment horizontal="left" vertical="center" wrapText="1"/>
    </xf>
    <xf numFmtId="168" fontId="24" fillId="0" borderId="21" xfId="0" applyNumberFormat="1" applyFont="1" applyFill="1" applyBorder="1" applyAlignment="1">
      <alignment horizontal="center" vertical="center" wrapText="1"/>
    </xf>
    <xf numFmtId="168" fontId="24" fillId="25" borderId="21" xfId="0" applyNumberFormat="1" applyFont="1" applyFill="1" applyBorder="1" applyAlignment="1">
      <alignment horizontal="center" vertical="center" wrapText="1"/>
    </xf>
    <xf numFmtId="168" fontId="21" fillId="0" borderId="0" xfId="0" applyNumberFormat="1" applyFont="1" applyFill="1" applyAlignment="1">
      <alignment horizontal="left" vertical="center"/>
    </xf>
    <xf numFmtId="168" fontId="24" fillId="0" borderId="13" xfId="0" applyNumberFormat="1" applyFont="1" applyFill="1" applyBorder="1" applyAlignment="1">
      <alignment horizontal="center" vertical="center" wrapText="1"/>
    </xf>
    <xf numFmtId="168" fontId="21" fillId="0" borderId="19" xfId="0" applyNumberFormat="1" applyFont="1" applyFill="1" applyBorder="1" applyAlignment="1">
      <alignment horizontal="left" vertical="center" wrapText="1"/>
    </xf>
    <xf numFmtId="168" fontId="24" fillId="0" borderId="20" xfId="0" applyNumberFormat="1" applyFont="1" applyFill="1" applyBorder="1" applyAlignment="1">
      <alignment horizontal="center" vertical="center"/>
    </xf>
    <xf numFmtId="168" fontId="24" fillId="25" borderId="20" xfId="0" applyNumberFormat="1" applyFont="1" applyFill="1" applyBorder="1" applyAlignment="1">
      <alignment horizontal="center" vertical="center"/>
    </xf>
    <xf numFmtId="168" fontId="24" fillId="0" borderId="24" xfId="0" applyNumberFormat="1" applyFont="1" applyFill="1" applyBorder="1" applyAlignment="1">
      <alignment horizontal="center" vertical="center"/>
    </xf>
    <xf numFmtId="168" fontId="21" fillId="0" borderId="0" xfId="0" applyNumberFormat="1" applyFont="1" applyFill="1" applyAlignment="1">
      <alignment horizontal="left"/>
    </xf>
    <xf numFmtId="168" fontId="21" fillId="25" borderId="0" xfId="0" applyNumberFormat="1" applyFont="1" applyFill="1" applyAlignment="1">
      <alignment horizontal="center" vertical="center"/>
    </xf>
    <xf numFmtId="168" fontId="24" fillId="0" borderId="33" xfId="0" applyNumberFormat="1" applyFont="1" applyFill="1" applyBorder="1" applyAlignment="1">
      <alignment horizontal="center" vertical="center"/>
    </xf>
    <xf numFmtId="168" fontId="24" fillId="0" borderId="32" xfId="0" applyNumberFormat="1" applyFont="1" applyFill="1" applyBorder="1" applyAlignment="1">
      <alignment horizontal="center" vertical="center"/>
    </xf>
    <xf numFmtId="168" fontId="26" fillId="0" borderId="0" xfId="0" applyNumberFormat="1" applyFont="1" applyFill="1" applyBorder="1" applyAlignment="1">
      <alignment horizontal="center" vertical="center"/>
    </xf>
    <xf numFmtId="168" fontId="32" fillId="0" borderId="0" xfId="0" applyNumberFormat="1" applyFont="1" applyFill="1" applyAlignment="1">
      <alignment horizontal="center" vertical="center"/>
    </xf>
    <xf numFmtId="167" fontId="24" fillId="0" borderId="27" xfId="0" applyNumberFormat="1" applyFont="1" applyFill="1" applyBorder="1" applyAlignment="1">
      <alignment horizontal="center" vertical="center"/>
    </xf>
    <xf numFmtId="167" fontId="21" fillId="0" borderId="15" xfId="0" applyNumberFormat="1" applyFont="1" applyFill="1" applyBorder="1" applyAlignment="1">
      <alignment horizontal="center" vertical="center" wrapText="1"/>
    </xf>
    <xf numFmtId="167" fontId="24" fillId="0" borderId="13" xfId="0" applyNumberFormat="1" applyFont="1" applyFill="1" applyBorder="1" applyAlignment="1">
      <alignment horizontal="center" vertical="center"/>
    </xf>
    <xf numFmtId="167" fontId="21" fillId="0" borderId="13" xfId="0" applyNumberFormat="1" applyFont="1" applyFill="1" applyBorder="1" applyAlignment="1">
      <alignment horizontal="center" vertical="center" wrapText="1"/>
    </xf>
    <xf numFmtId="167" fontId="24" fillId="0" borderId="16" xfId="0" applyNumberFormat="1" applyFont="1" applyFill="1" applyBorder="1" applyAlignment="1">
      <alignment horizontal="center" vertical="center"/>
    </xf>
    <xf numFmtId="167" fontId="21" fillId="0" borderId="18" xfId="0" applyNumberFormat="1" applyFont="1" applyFill="1" applyBorder="1" applyAlignment="1">
      <alignment horizontal="center" vertical="center"/>
    </xf>
    <xf numFmtId="167" fontId="24" fillId="0" borderId="29" xfId="0" applyNumberFormat="1" applyFont="1" applyFill="1" applyBorder="1" applyAlignment="1">
      <alignment horizontal="center" vertical="center"/>
    </xf>
    <xf numFmtId="167" fontId="24" fillId="0" borderId="20" xfId="0" applyNumberFormat="1" applyFont="1" applyFill="1" applyBorder="1" applyAlignment="1">
      <alignment horizontal="center" vertical="center"/>
    </xf>
    <xf numFmtId="167" fontId="21" fillId="0" borderId="20" xfId="0" applyNumberFormat="1" applyFont="1" applyFill="1" applyBorder="1" applyAlignment="1">
      <alignment horizontal="center" vertical="center"/>
    </xf>
    <xf numFmtId="167" fontId="24" fillId="0" borderId="23" xfId="0" applyNumberFormat="1" applyFont="1" applyFill="1" applyBorder="1" applyAlignment="1">
      <alignment horizontal="center" vertical="center"/>
    </xf>
    <xf numFmtId="167" fontId="24" fillId="0" borderId="26" xfId="0" applyNumberFormat="1" applyFont="1" applyFill="1" applyBorder="1" applyAlignment="1">
      <alignment horizontal="center" vertical="center"/>
    </xf>
    <xf numFmtId="2" fontId="25" fillId="0" borderId="13" xfId="0" applyNumberFormat="1" applyFont="1" applyBorder="1" applyAlignment="1">
      <alignment horizontal="right"/>
    </xf>
    <xf numFmtId="166" fontId="29" fillId="0" borderId="13" xfId="0" applyNumberFormat="1" applyFont="1" applyFill="1" applyBorder="1" applyAlignment="1">
      <alignment horizontal="center" vertical="center" wrapText="1"/>
    </xf>
    <xf numFmtId="165" fontId="29" fillId="0" borderId="13" xfId="0" applyNumberFormat="1" applyFont="1" applyFill="1" applyBorder="1" applyAlignment="1">
      <alignment horizontal="center" vertical="center" wrapText="1"/>
    </xf>
    <xf numFmtId="165" fontId="27" fillId="0" borderId="13" xfId="0" applyNumberFormat="1" applyFont="1" applyFill="1" applyBorder="1" applyAlignment="1">
      <alignment horizontal="center" vertical="center" wrapText="1"/>
    </xf>
    <xf numFmtId="165" fontId="23" fillId="0" borderId="0" xfId="0" applyNumberFormat="1" applyFont="1" applyBorder="1" applyAlignment="1">
      <alignment horizontal="center" vertical="center" wrapText="1"/>
    </xf>
    <xf numFmtId="165" fontId="27" fillId="0" borderId="0" xfId="0" applyNumberFormat="1" applyFont="1" applyFill="1" applyAlignment="1">
      <alignment horizontal="center" vertical="justify" wrapText="1"/>
    </xf>
    <xf numFmtId="165" fontId="29" fillId="0" borderId="13" xfId="0" applyNumberFormat="1" applyFont="1" applyFill="1" applyBorder="1" applyAlignment="1">
      <alignment horizontal="center" vertical="justify" wrapText="1"/>
    </xf>
    <xf numFmtId="0" fontId="27" fillId="0" borderId="0" xfId="0" applyFont="1" applyFill="1" applyAlignment="1">
      <alignment vertical="justify"/>
    </xf>
    <xf numFmtId="165" fontId="27" fillId="0" borderId="0" xfId="0" applyNumberFormat="1" applyFont="1" applyFill="1" applyAlignment="1">
      <alignment vertical="justify"/>
    </xf>
    <xf numFmtId="165" fontId="27" fillId="0" borderId="22" xfId="0" applyNumberFormat="1" applyFont="1" applyFill="1" applyBorder="1" applyAlignment="1">
      <alignment vertical="justify"/>
    </xf>
    <xf numFmtId="165" fontId="29" fillId="0" borderId="13" xfId="0" applyNumberFormat="1" applyFont="1" applyFill="1" applyBorder="1" applyAlignment="1">
      <alignment horizontal="left" vertical="center" wrapText="1"/>
    </xf>
    <xf numFmtId="165" fontId="27" fillId="0" borderId="0" xfId="0" applyNumberFormat="1" applyFont="1" applyFill="1" applyAlignment="1">
      <alignment horizontal="left" vertical="center" wrapText="1"/>
    </xf>
    <xf numFmtId="165" fontId="27" fillId="0" borderId="13" xfId="0" applyNumberFormat="1" applyFont="1" applyFill="1" applyBorder="1" applyAlignment="1">
      <alignment horizontal="left" vertical="center"/>
    </xf>
    <xf numFmtId="165" fontId="27" fillId="0" borderId="0" xfId="0" applyNumberFormat="1" applyFont="1" applyFill="1" applyAlignment="1">
      <alignment horizontal="left" vertical="center"/>
    </xf>
    <xf numFmtId="166" fontId="27" fillId="0" borderId="13" xfId="0" applyNumberFormat="1" applyFont="1" applyFill="1" applyBorder="1" applyAlignment="1">
      <alignment horizontal="center" vertical="center"/>
    </xf>
    <xf numFmtId="166" fontId="27" fillId="0" borderId="0" xfId="0" applyNumberFormat="1" applyFont="1" applyFill="1" applyAlignment="1">
      <alignment horizontal="center" vertical="center"/>
    </xf>
    <xf numFmtId="166" fontId="25" fillId="0" borderId="13" xfId="0" quotePrefix="1" applyNumberFormat="1" applyFont="1" applyBorder="1" applyAlignment="1">
      <alignment horizontal="left" wrapText="1"/>
    </xf>
    <xf numFmtId="49" fontId="0" fillId="0" borderId="0" xfId="0" applyNumberFormat="1" applyBorder="1" applyAlignment="1">
      <alignment horizontal="center" vertical="center"/>
    </xf>
    <xf numFmtId="168" fontId="21" fillId="0" borderId="25" xfId="0" applyNumberFormat="1" applyFont="1" applyFill="1" applyBorder="1" applyAlignment="1">
      <alignment horizontal="center" vertical="center" wrapText="1"/>
    </xf>
    <xf numFmtId="168" fontId="21" fillId="0" borderId="18" xfId="0" applyNumberFormat="1" applyFont="1" applyFill="1" applyBorder="1" applyAlignment="1">
      <alignment horizontal="center" vertical="center" wrapText="1"/>
    </xf>
    <xf numFmtId="168" fontId="21" fillId="0" borderId="10" xfId="0" applyNumberFormat="1" applyFont="1" applyFill="1" applyBorder="1" applyAlignment="1">
      <alignment horizontal="center" vertical="center" wrapText="1" readingOrder="1"/>
    </xf>
    <xf numFmtId="168" fontId="24" fillId="25" borderId="13" xfId="0" applyNumberFormat="1" applyFont="1" applyFill="1" applyBorder="1" applyAlignment="1">
      <alignment horizontal="center" vertical="center" textRotation="90" wrapText="1"/>
    </xf>
    <xf numFmtId="168" fontId="31" fillId="25" borderId="13" xfId="0" applyNumberFormat="1" applyFont="1" applyFill="1" applyBorder="1" applyAlignment="1">
      <alignment horizontal="center" vertical="center" textRotation="90" wrapText="1"/>
    </xf>
    <xf numFmtId="168" fontId="24" fillId="0" borderId="13" xfId="0" applyNumberFormat="1" applyFont="1" applyFill="1" applyBorder="1" applyAlignment="1">
      <alignment horizontal="center" vertical="center" textRotation="90" wrapText="1"/>
    </xf>
    <xf numFmtId="168" fontId="31" fillId="0" borderId="13" xfId="0" applyNumberFormat="1" applyFont="1" applyFill="1" applyBorder="1" applyAlignment="1">
      <alignment horizontal="center" vertical="center" textRotation="90" wrapText="1"/>
    </xf>
    <xf numFmtId="168" fontId="21" fillId="0" borderId="30" xfId="0" applyNumberFormat="1" applyFont="1" applyFill="1" applyBorder="1" applyAlignment="1">
      <alignment horizontal="center" vertical="center" wrapText="1"/>
    </xf>
    <xf numFmtId="168" fontId="30" fillId="0" borderId="30" xfId="0" applyNumberFormat="1" applyFont="1" applyFill="1" applyBorder="1" applyAlignment="1">
      <alignment horizontal="center" vertical="center" wrapText="1"/>
    </xf>
    <xf numFmtId="168" fontId="30" fillId="0" borderId="31" xfId="0" applyNumberFormat="1" applyFont="1" applyFill="1" applyBorder="1" applyAlignment="1">
      <alignment horizontal="center" vertical="center" wrapText="1"/>
    </xf>
    <xf numFmtId="168" fontId="21" fillId="0" borderId="11" xfId="0" applyNumberFormat="1" applyFont="1" applyFill="1" applyBorder="1" applyAlignment="1">
      <alignment horizontal="center" vertical="center" wrapText="1"/>
    </xf>
    <xf numFmtId="168" fontId="30" fillId="0" borderId="12" xfId="0" applyNumberFormat="1" applyFont="1" applyFill="1" applyBorder="1" applyAlignment="1">
      <alignment horizontal="center" vertical="center" wrapText="1"/>
    </xf>
    <xf numFmtId="168" fontId="22" fillId="0" borderId="28" xfId="0" applyNumberFormat="1" applyFont="1" applyFill="1" applyBorder="1" applyAlignment="1">
      <alignment horizontal="center" vertical="center" wrapText="1"/>
    </xf>
    <xf numFmtId="168" fontId="27" fillId="0" borderId="12" xfId="0" applyNumberFormat="1" applyFont="1" applyFill="1" applyBorder="1" applyAlignment="1">
      <alignment horizontal="center" vertical="center" wrapText="1"/>
    </xf>
    <xf numFmtId="165" fontId="23" fillId="0" borderId="0" xfId="0" applyNumberFormat="1" applyFont="1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  <xf numFmtId="165" fontId="23" fillId="0" borderId="35" xfId="0" applyNumberFormat="1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165" fontId="29" fillId="0" borderId="13" xfId="0" applyNumberFormat="1" applyFont="1" applyFill="1" applyBorder="1" applyAlignment="1">
      <alignment horizontal="center" vertical="center" wrapText="1"/>
    </xf>
    <xf numFmtId="165" fontId="28" fillId="0" borderId="0" xfId="0" applyNumberFormat="1" applyFont="1" applyFill="1" applyBorder="1" applyAlignment="1">
      <alignment horizontal="center" vertical="justify" wrapText="1" shrinkToFit="1"/>
    </xf>
    <xf numFmtId="165" fontId="29" fillId="0" borderId="34" xfId="0" applyNumberFormat="1" applyFont="1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165" fontId="27" fillId="0" borderId="13" xfId="0" applyNumberFormat="1" applyFont="1" applyFill="1" applyBorder="1" applyAlignment="1">
      <alignment horizontal="center" vertical="center" wrapText="1"/>
    </xf>
  </cellXfs>
  <cellStyles count="44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Ввод " xfId="25"/>
    <cellStyle name="Вывод" xfId="26"/>
    <cellStyle name="Вычисление" xfId="27"/>
    <cellStyle name="Заголовок 1" xfId="28"/>
    <cellStyle name="Заголовок 2" xfId="29"/>
    <cellStyle name="Заголовок 3" xfId="30"/>
    <cellStyle name="Заголовок 4" xfId="31"/>
    <cellStyle name="Итог" xfId="32"/>
    <cellStyle name="Контрольная ячейка" xfId="33"/>
    <cellStyle name="Название" xfId="34"/>
    <cellStyle name="Нейтральный" xfId="35"/>
    <cellStyle name="Обычный" xfId="0" builtinId="0"/>
    <cellStyle name="Обычный 2" xfId="36"/>
    <cellStyle name="Плохой" xfId="37"/>
    <cellStyle name="Пояснение" xfId="38"/>
    <cellStyle name="Примечание" xfId="39"/>
    <cellStyle name="Примечание 2" xfId="40"/>
    <cellStyle name="Связанная ячейка" xfId="41"/>
    <cellStyle name="Текст предупреждения" xfId="42"/>
    <cellStyle name="Хороший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52;&#1054;&#1048;%20&#1060;&#1040;&#1049;&#1051;&#1067;%2024_05_2019/&#1042;&#1057;&#1045;%20&#1053;&#1040;&#1051;&#1054;&#1043;&#1054;&#1055;&#1051;&#1040;&#1058;&#1045;&#1051;&#1068;&#1065;&#1048;&#1050;&#1048;/&#1090;&#1089;&#1078;%20893%20%2076%20%20143%20%20870/&#1086;&#1073;&#1097;&#1080;&#1077;%20&#1089;&#1086;&#1073;&#1088;&#1072;&#1085;&#1080;&#1103;/2020/&#1089;&#1082;&#1072;&#1085;&#1099;%20&#1085;&#1072;%20&#1089;&#1072;&#1081;&#1090;%202020/&#1089;&#1084;&#1077;&#1090;&#1072;%20%202020%20%20&#1085;&#1072;%20&#1089;&#1072;&#1081;&#1090;%20&#1086;&#1082;&#1086;&#1085;&#1095;&#1072;&#1090;&#1077;&#1083;&#1100;&#1085;&#1072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н план"/>
      <sheetName val="штатное расписание"/>
      <sheetName val="план работ"/>
      <sheetName val="Лист1"/>
      <sheetName val="Лист2"/>
      <sheetName val="Лист3"/>
      <sheetName val="Лист4"/>
    </sheetNames>
    <sheetDataSet>
      <sheetData sheetId="0">
        <row r="11">
          <cell r="A11" t="str">
            <v>тех. обслуживание и ремонт жилого здания</v>
          </cell>
        </row>
        <row r="12">
          <cell r="A12" t="str">
            <v>тех. обслуживание и ремонт систем водоснабжения и канализования</v>
          </cell>
        </row>
        <row r="13">
          <cell r="A13" t="str">
            <v>тех. обслуживание и ремонт электрических сетей и электрооборудования</v>
          </cell>
        </row>
        <row r="15">
          <cell r="A15" t="str">
            <v xml:space="preserve">тех. обслуживание и ремонтвент. каналов </v>
          </cell>
        </row>
        <row r="17">
          <cell r="A17" t="str">
            <v>тех. обслуживание и ремонт  лифтов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27"/>
  <sheetViews>
    <sheetView tabSelected="1" zoomScale="59" zoomScaleNormal="59" workbookViewId="0">
      <pane xSplit="4" ySplit="6" topLeftCell="F7" activePane="bottomRight" state="frozen"/>
      <selection sqref="A1:XFD1048576"/>
      <selection pane="topRight" sqref="A1:XFD1048576"/>
      <selection pane="bottomLeft" sqref="A1:XFD1048576"/>
      <selection pane="bottomRight" activeCell="G28" sqref="G28"/>
    </sheetView>
  </sheetViews>
  <sheetFormatPr defaultRowHeight="15.75" x14ac:dyDescent="0.25"/>
  <cols>
    <col min="1" max="1" width="66" style="20" customWidth="1"/>
    <col min="2" max="2" width="18.28515625" style="20" customWidth="1"/>
    <col min="3" max="3" width="18.28515625" style="28" customWidth="1"/>
    <col min="4" max="4" width="18.28515625" style="29" customWidth="1"/>
    <col min="5" max="5" width="23.85546875" style="28" customWidth="1"/>
    <col min="6" max="6" width="35" style="28" customWidth="1"/>
    <col min="7" max="7" width="28.28515625" style="28" customWidth="1"/>
    <col min="8" max="8" width="74.7109375" style="30" customWidth="1"/>
    <col min="9" max="9" width="20.7109375" style="28" customWidth="1"/>
    <col min="10" max="10" width="22.5703125" style="28" customWidth="1"/>
    <col min="11" max="11" width="19.140625" style="20" hidden="1" customWidth="1"/>
    <col min="12" max="255" width="9.140625" style="20" customWidth="1"/>
    <col min="256" max="1023" width="9.140625" style="31" customWidth="1"/>
    <col min="1024" max="16384" width="9.140625" style="31"/>
  </cols>
  <sheetData>
    <row r="1" spans="1:11" ht="25.5" customHeight="1" x14ac:dyDescent="0.25"/>
    <row r="2" spans="1:11" s="21" customFormat="1" ht="30.75" customHeight="1" x14ac:dyDescent="0.35">
      <c r="A2" s="32" t="s">
        <v>80</v>
      </c>
      <c r="B2" s="32"/>
      <c r="C2" s="33"/>
      <c r="D2" s="34"/>
      <c r="E2" s="33"/>
      <c r="F2" s="35"/>
      <c r="G2" s="36"/>
      <c r="H2" s="33"/>
      <c r="I2" s="36"/>
      <c r="J2" s="35"/>
    </row>
    <row r="3" spans="1:11" s="21" customFormat="1" ht="27.75" customHeight="1" thickBot="1" x14ac:dyDescent="0.35">
      <c r="C3" s="33"/>
      <c r="D3" s="34"/>
      <c r="E3" s="33"/>
      <c r="F3" s="37"/>
      <c r="G3" s="36"/>
      <c r="H3" s="36"/>
      <c r="I3" s="36"/>
      <c r="J3" s="38" t="s">
        <v>0</v>
      </c>
    </row>
    <row r="4" spans="1:11" s="39" customFormat="1" ht="20.25" customHeight="1" thickBot="1" x14ac:dyDescent="0.25">
      <c r="A4" s="88" t="s">
        <v>1</v>
      </c>
      <c r="B4" s="91" t="s">
        <v>61</v>
      </c>
      <c r="C4" s="91" t="s">
        <v>73</v>
      </c>
      <c r="D4" s="89" t="s">
        <v>78</v>
      </c>
      <c r="E4" s="91" t="s">
        <v>75</v>
      </c>
      <c r="F4" s="93" t="s">
        <v>2</v>
      </c>
      <c r="G4" s="94"/>
      <c r="H4" s="94"/>
      <c r="I4" s="94"/>
      <c r="J4" s="95"/>
      <c r="K4" s="22"/>
    </row>
    <row r="5" spans="1:11" s="39" customFormat="1" ht="92.25" customHeight="1" thickBot="1" x14ac:dyDescent="0.25">
      <c r="A5" s="88"/>
      <c r="B5" s="91"/>
      <c r="C5" s="91"/>
      <c r="D5" s="90"/>
      <c r="E5" s="92"/>
      <c r="F5" s="96" t="s">
        <v>74</v>
      </c>
      <c r="G5" s="97"/>
      <c r="H5" s="98" t="s">
        <v>68</v>
      </c>
      <c r="I5" s="99"/>
      <c r="J5" s="86" t="s">
        <v>79</v>
      </c>
      <c r="K5" s="22" t="s">
        <v>3</v>
      </c>
    </row>
    <row r="6" spans="1:11" s="39" customFormat="1" ht="106.5" customHeight="1" x14ac:dyDescent="0.2">
      <c r="A6" s="88"/>
      <c r="B6" s="91"/>
      <c r="C6" s="91"/>
      <c r="D6" s="90"/>
      <c r="E6" s="92"/>
      <c r="F6" s="22" t="s">
        <v>4</v>
      </c>
      <c r="G6" s="40" t="s">
        <v>117</v>
      </c>
      <c r="H6" s="40" t="s">
        <v>63</v>
      </c>
      <c r="I6" s="41" t="s">
        <v>69</v>
      </c>
      <c r="J6" s="87"/>
      <c r="K6" s="22" t="s">
        <v>5</v>
      </c>
    </row>
    <row r="7" spans="1:11" s="45" customFormat="1" ht="87.75" customHeight="1" x14ac:dyDescent="0.2">
      <c r="A7" s="42" t="s">
        <v>6</v>
      </c>
      <c r="B7" s="43">
        <v>3.68</v>
      </c>
      <c r="C7" s="43">
        <v>3.2</v>
      </c>
      <c r="D7" s="44">
        <v>3.6</v>
      </c>
      <c r="E7" s="57">
        <f>(C7*17446.18*4)+(D7*17446.18*8)</f>
        <v>725761.08799999999</v>
      </c>
      <c r="F7" s="58" t="s">
        <v>7</v>
      </c>
      <c r="G7" s="59">
        <f>'штатное расписание'!G12+'штатное расписание'!G13+'штатное расписание'!G15</f>
        <v>580859.03259974101</v>
      </c>
      <c r="H7" s="60" t="s">
        <v>64</v>
      </c>
      <c r="I7" s="61">
        <f>E7-G7</f>
        <v>144902.05540025898</v>
      </c>
      <c r="J7" s="62">
        <f t="shared" ref="J7:J21" si="0">E7</f>
        <v>725761.08799999999</v>
      </c>
      <c r="K7" s="23">
        <f t="shared" ref="K7:K16" si="1">(D7*12*17446.18)-J7</f>
        <v>27913.888000000035</v>
      </c>
    </row>
    <row r="8" spans="1:11" s="45" customFormat="1" ht="104.25" customHeight="1" x14ac:dyDescent="0.2">
      <c r="A8" s="42" t="s">
        <v>8</v>
      </c>
      <c r="B8" s="46">
        <v>0.28999999999999998</v>
      </c>
      <c r="C8" s="46">
        <v>0.28999999999999998</v>
      </c>
      <c r="D8" s="44">
        <v>0.2</v>
      </c>
      <c r="E8" s="57">
        <f t="shared" ref="E8:E21" si="2">(C8*17446.18*4)+(D8*17446.18*8)</f>
        <v>48151.4568</v>
      </c>
      <c r="F8" s="58" t="s">
        <v>59</v>
      </c>
      <c r="G8" s="59">
        <f>'штатное расписание'!G14</f>
        <v>0</v>
      </c>
      <c r="H8" s="60" t="s">
        <v>65</v>
      </c>
      <c r="I8" s="61">
        <f t="shared" ref="I8:I21" si="3">E8-G8</f>
        <v>48151.4568</v>
      </c>
      <c r="J8" s="62">
        <f t="shared" si="0"/>
        <v>48151.4568</v>
      </c>
      <c r="K8" s="23">
        <f t="shared" si="1"/>
        <v>-6280.6247999999905</v>
      </c>
    </row>
    <row r="9" spans="1:11" s="45" customFormat="1" ht="61.5" customHeight="1" x14ac:dyDescent="0.2">
      <c r="A9" s="42" t="s">
        <v>9</v>
      </c>
      <c r="B9" s="46">
        <v>2</v>
      </c>
      <c r="C9" s="46">
        <v>1.62</v>
      </c>
      <c r="D9" s="44">
        <v>2.15</v>
      </c>
      <c r="E9" s="57">
        <f t="shared" si="2"/>
        <v>413125.54239999998</v>
      </c>
      <c r="F9" s="58" t="s">
        <v>10</v>
      </c>
      <c r="G9" s="59">
        <f>'штатное расписание'!G21+'штатное расписание'!G22</f>
        <v>387239.35506649397</v>
      </c>
      <c r="H9" s="60" t="s">
        <v>11</v>
      </c>
      <c r="I9" s="61">
        <f t="shared" si="3"/>
        <v>25886.187333506008</v>
      </c>
      <c r="J9" s="62">
        <f t="shared" si="0"/>
        <v>413125.54239999998</v>
      </c>
      <c r="K9" s="23">
        <f t="shared" si="1"/>
        <v>36985.901599999983</v>
      </c>
    </row>
    <row r="10" spans="1:11" s="45" customFormat="1" ht="76.5" customHeight="1" x14ac:dyDescent="0.2">
      <c r="A10" s="42" t="s">
        <v>12</v>
      </c>
      <c r="B10" s="46">
        <v>0.15</v>
      </c>
      <c r="C10" s="46">
        <v>0.06</v>
      </c>
      <c r="D10" s="44">
        <v>0.06</v>
      </c>
      <c r="E10" s="57">
        <f t="shared" si="2"/>
        <v>12561.249599999999</v>
      </c>
      <c r="F10" s="58"/>
      <c r="G10" s="59"/>
      <c r="H10" s="60" t="s">
        <v>13</v>
      </c>
      <c r="I10" s="61">
        <f t="shared" si="3"/>
        <v>12561.249599999999</v>
      </c>
      <c r="J10" s="62">
        <f t="shared" si="0"/>
        <v>12561.249599999999</v>
      </c>
      <c r="K10" s="23">
        <f t="shared" si="1"/>
        <v>0</v>
      </c>
    </row>
    <row r="11" spans="1:11" s="45" customFormat="1" ht="66" customHeight="1" x14ac:dyDescent="0.2">
      <c r="A11" s="42" t="s">
        <v>14</v>
      </c>
      <c r="B11" s="46">
        <v>3.5</v>
      </c>
      <c r="C11" s="46">
        <v>3.08</v>
      </c>
      <c r="D11" s="44">
        <v>3.5</v>
      </c>
      <c r="E11" s="57">
        <f t="shared" si="2"/>
        <v>703429.9776000001</v>
      </c>
      <c r="F11" s="58" t="s">
        <v>88</v>
      </c>
      <c r="G11" s="59">
        <f>'штатное расписание'!G20+'штатное расписание'!G7</f>
        <v>370325.68671295745</v>
      </c>
      <c r="H11" s="60" t="s">
        <v>66</v>
      </c>
      <c r="I11" s="61">
        <f t="shared" si="3"/>
        <v>333104.29088704265</v>
      </c>
      <c r="J11" s="62">
        <f t="shared" si="0"/>
        <v>703429.9776000001</v>
      </c>
      <c r="K11" s="23">
        <f t="shared" si="1"/>
        <v>29309.582399999956</v>
      </c>
    </row>
    <row r="12" spans="1:11" s="45" customFormat="1" ht="76.5" customHeight="1" x14ac:dyDescent="0.2">
      <c r="A12" s="42" t="s">
        <v>15</v>
      </c>
      <c r="B12" s="46">
        <v>3.75</v>
      </c>
      <c r="C12" s="46">
        <v>2.39</v>
      </c>
      <c r="D12" s="44">
        <v>2.35</v>
      </c>
      <c r="E12" s="57">
        <f t="shared" si="2"/>
        <v>494773.66480000003</v>
      </c>
      <c r="F12" s="58" t="s">
        <v>16</v>
      </c>
      <c r="G12" s="59">
        <f>'штатное расписание'!G11</f>
        <v>329153.45180651988</v>
      </c>
      <c r="H12" s="60" t="s">
        <v>17</v>
      </c>
      <c r="I12" s="61">
        <f t="shared" si="3"/>
        <v>165620.21299348015</v>
      </c>
      <c r="J12" s="62">
        <f t="shared" si="0"/>
        <v>494773.66480000003</v>
      </c>
      <c r="K12" s="23">
        <f t="shared" si="1"/>
        <v>-2791.388799999957</v>
      </c>
    </row>
    <row r="13" spans="1:11" s="45" customFormat="1" ht="66" customHeight="1" x14ac:dyDescent="0.2">
      <c r="A13" s="42" t="s">
        <v>18</v>
      </c>
      <c r="B13" s="46">
        <v>1.3</v>
      </c>
      <c r="C13" s="46">
        <v>1.1000000000000001</v>
      </c>
      <c r="D13" s="44">
        <v>1.1000000000000001</v>
      </c>
      <c r="E13" s="57">
        <f t="shared" si="2"/>
        <v>230289.57600000003</v>
      </c>
      <c r="F13" s="58" t="s">
        <v>19</v>
      </c>
      <c r="G13" s="59">
        <f>'штатное расписание'!G16</f>
        <v>154895.74202659761</v>
      </c>
      <c r="H13" s="60" t="s">
        <v>67</v>
      </c>
      <c r="I13" s="61">
        <f t="shared" si="3"/>
        <v>75393.833973402419</v>
      </c>
      <c r="J13" s="62">
        <f t="shared" si="0"/>
        <v>230289.57600000003</v>
      </c>
      <c r="K13" s="23">
        <f t="shared" si="1"/>
        <v>0</v>
      </c>
    </row>
    <row r="14" spans="1:11" s="45" customFormat="1" ht="76.5" customHeight="1" x14ac:dyDescent="0.2">
      <c r="A14" s="42" t="s">
        <v>20</v>
      </c>
      <c r="B14" s="46">
        <v>3.01</v>
      </c>
      <c r="C14" s="46">
        <v>2.6</v>
      </c>
      <c r="D14" s="44">
        <v>1.65</v>
      </c>
      <c r="E14" s="57">
        <f t="shared" si="2"/>
        <v>411729.848</v>
      </c>
      <c r="F14" s="58" t="str">
        <f>'штатное расписание'!A19</f>
        <v>техник теплового узла и приборов погодного регулирования</v>
      </c>
      <c r="G14" s="59">
        <f>'штатное расписание'!G19</f>
        <v>77447.871013298805</v>
      </c>
      <c r="H14" s="60" t="s">
        <v>64</v>
      </c>
      <c r="I14" s="61">
        <f t="shared" si="3"/>
        <v>334281.97698670119</v>
      </c>
      <c r="J14" s="62">
        <f t="shared" si="0"/>
        <v>411729.848</v>
      </c>
      <c r="K14" s="23">
        <f t="shared" si="1"/>
        <v>-66295.484000000055</v>
      </c>
    </row>
    <row r="15" spans="1:11" s="45" customFormat="1" ht="76.5" customHeight="1" x14ac:dyDescent="0.2">
      <c r="A15" s="42" t="s">
        <v>76</v>
      </c>
      <c r="B15" s="46">
        <v>0.3</v>
      </c>
      <c r="C15" s="46">
        <v>0.3</v>
      </c>
      <c r="D15" s="44">
        <v>0.2</v>
      </c>
      <c r="E15" s="57">
        <f t="shared" si="2"/>
        <v>48849.304000000004</v>
      </c>
      <c r="F15" s="58"/>
      <c r="G15" s="59"/>
      <c r="H15" s="60" t="s">
        <v>13</v>
      </c>
      <c r="I15" s="61">
        <f t="shared" si="3"/>
        <v>48849.304000000004</v>
      </c>
      <c r="J15" s="62">
        <f t="shared" si="0"/>
        <v>48849.304000000004</v>
      </c>
      <c r="K15" s="23">
        <f t="shared" si="1"/>
        <v>-6978.4719999999943</v>
      </c>
    </row>
    <row r="16" spans="1:11" s="45" customFormat="1" ht="153.75" customHeight="1" x14ac:dyDescent="0.2">
      <c r="A16" s="42" t="s">
        <v>21</v>
      </c>
      <c r="B16" s="46">
        <v>3.7</v>
      </c>
      <c r="C16" s="46">
        <v>4</v>
      </c>
      <c r="D16" s="44">
        <v>5.4</v>
      </c>
      <c r="E16" s="57">
        <f t="shared" si="2"/>
        <v>1032813.856</v>
      </c>
      <c r="F16" s="58" t="s">
        <v>62</v>
      </c>
      <c r="G16" s="59">
        <f>'штатное расписание'!G5+'штатное расписание'!G8+'штатное расписание'!G9+'штатное расписание'!G10+'штатное расписание'!G6</f>
        <v>1016503.3070495467</v>
      </c>
      <c r="H16" s="60" t="s">
        <v>22</v>
      </c>
      <c r="I16" s="61">
        <f t="shared" si="3"/>
        <v>16310.548950453289</v>
      </c>
      <c r="J16" s="62">
        <f t="shared" si="0"/>
        <v>1032813.856</v>
      </c>
      <c r="K16" s="23">
        <f t="shared" si="1"/>
        <v>97698.608000000124</v>
      </c>
    </row>
    <row r="17" spans="1:11" s="45" customFormat="1" ht="153.75" customHeight="1" x14ac:dyDescent="0.2">
      <c r="A17" s="42" t="s">
        <v>90</v>
      </c>
      <c r="B17" s="46"/>
      <c r="C17" s="46">
        <v>0.15</v>
      </c>
      <c r="D17" s="44">
        <v>0.15</v>
      </c>
      <c r="E17" s="57">
        <f t="shared" ref="E17" si="4">(C17*17446.18*4)+(D17*17446.18*8)</f>
        <v>31403.124000000003</v>
      </c>
      <c r="F17" s="58"/>
      <c r="G17" s="59"/>
      <c r="H17" s="60" t="s">
        <v>82</v>
      </c>
      <c r="I17" s="61">
        <f t="shared" ref="I17:I18" si="5">E17-G17</f>
        <v>31403.124000000003</v>
      </c>
      <c r="J17" s="62">
        <f t="shared" si="0"/>
        <v>31403.124000000003</v>
      </c>
      <c r="K17" s="23"/>
    </row>
    <row r="18" spans="1:11" s="45" customFormat="1" ht="98.25" customHeight="1" x14ac:dyDescent="0.2">
      <c r="A18" s="42" t="s">
        <v>23</v>
      </c>
      <c r="B18" s="46">
        <v>3.79</v>
      </c>
      <c r="C18" s="46">
        <v>2.25</v>
      </c>
      <c r="D18" s="44">
        <v>2.25</v>
      </c>
      <c r="E18" s="57">
        <f t="shared" si="2"/>
        <v>471046.86</v>
      </c>
      <c r="F18" s="58"/>
      <c r="G18" s="59"/>
      <c r="H18" s="60" t="s">
        <v>57</v>
      </c>
      <c r="I18" s="61">
        <f t="shared" si="5"/>
        <v>471046.86</v>
      </c>
      <c r="J18" s="62">
        <f t="shared" si="0"/>
        <v>471046.86</v>
      </c>
      <c r="K18" s="23">
        <f>(D18*12*17446.18)-J18</f>
        <v>0</v>
      </c>
    </row>
    <row r="19" spans="1:11" s="45" customFormat="1" ht="69.75" customHeight="1" x14ac:dyDescent="0.2">
      <c r="A19" s="42" t="s">
        <v>24</v>
      </c>
      <c r="B19" s="46">
        <v>0.56999999999999995</v>
      </c>
      <c r="C19" s="46">
        <v>0.38</v>
      </c>
      <c r="D19" s="44">
        <v>0.38</v>
      </c>
      <c r="E19" s="57">
        <f t="shared" si="2"/>
        <v>79554.580800000011</v>
      </c>
      <c r="F19" s="58" t="s">
        <v>25</v>
      </c>
      <c r="G19" s="59">
        <f>'штатное расписание'!G18</f>
        <v>67766.887136636476</v>
      </c>
      <c r="H19" s="60" t="s">
        <v>26</v>
      </c>
      <c r="I19" s="61">
        <f t="shared" si="3"/>
        <v>11787.693663363534</v>
      </c>
      <c r="J19" s="62">
        <f t="shared" si="0"/>
        <v>79554.580800000011</v>
      </c>
      <c r="K19" s="23">
        <f>(D19*12*17446.18)-J19</f>
        <v>0</v>
      </c>
    </row>
    <row r="20" spans="1:11" s="45" customFormat="1" ht="69.75" customHeight="1" x14ac:dyDescent="0.2">
      <c r="A20" s="42" t="s">
        <v>27</v>
      </c>
      <c r="B20" s="46">
        <v>0.23</v>
      </c>
      <c r="C20" s="46">
        <v>0.28000000000000003</v>
      </c>
      <c r="D20" s="44">
        <v>0.2</v>
      </c>
      <c r="E20" s="57">
        <f t="shared" si="2"/>
        <v>47453.609600000003</v>
      </c>
      <c r="F20" s="58" t="s">
        <v>28</v>
      </c>
      <c r="G20" s="59">
        <f>'штатное расписание'!G17</f>
        <v>38723.935506649403</v>
      </c>
      <c r="H20" s="60" t="s">
        <v>29</v>
      </c>
      <c r="I20" s="61">
        <f t="shared" si="3"/>
        <v>8729.6740933506007</v>
      </c>
      <c r="J20" s="62">
        <f t="shared" si="0"/>
        <v>47453.609600000003</v>
      </c>
      <c r="K20" s="23">
        <f>(D20*12*17446.18)-J20</f>
        <v>-5582.777599999994</v>
      </c>
    </row>
    <row r="21" spans="1:11" s="45" customFormat="1" ht="55.5" customHeight="1" x14ac:dyDescent="0.2">
      <c r="A21" s="42" t="s">
        <v>84</v>
      </c>
      <c r="B21" s="46">
        <v>1.39</v>
      </c>
      <c r="C21" s="46">
        <v>1.39</v>
      </c>
      <c r="D21" s="44">
        <v>1.43</v>
      </c>
      <c r="E21" s="57">
        <f t="shared" si="2"/>
        <v>296585.06</v>
      </c>
      <c r="F21" s="58"/>
      <c r="G21" s="59"/>
      <c r="H21" s="60" t="s">
        <v>30</v>
      </c>
      <c r="I21" s="61">
        <f t="shared" si="3"/>
        <v>296585.06</v>
      </c>
      <c r="J21" s="62">
        <f t="shared" si="0"/>
        <v>296585.06</v>
      </c>
      <c r="K21" s="23">
        <f>(D21*12*17446.18)-J21</f>
        <v>2791.3888000000152</v>
      </c>
    </row>
    <row r="22" spans="1:11" s="45" customFormat="1" ht="24" customHeight="1" thickBot="1" x14ac:dyDescent="0.25">
      <c r="A22" s="47" t="s">
        <v>31</v>
      </c>
      <c r="B22" s="48">
        <f t="shared" ref="B22" si="6">SUM(B7:B21)</f>
        <v>27.66</v>
      </c>
      <c r="C22" s="48">
        <f t="shared" ref="C22" si="7">SUM(C7:C21)</f>
        <v>23.09</v>
      </c>
      <c r="D22" s="49">
        <f t="shared" ref="D22:E22" si="8">SUM(D7:D21)</f>
        <v>24.619999999999997</v>
      </c>
      <c r="E22" s="49">
        <f t="shared" si="8"/>
        <v>5047528.7975999992</v>
      </c>
      <c r="F22" s="63"/>
      <c r="G22" s="64">
        <f t="shared" ref="G22" si="9">SUM(G7:G21)</f>
        <v>3022915.2689184411</v>
      </c>
      <c r="H22" s="65"/>
      <c r="I22" s="66">
        <f>SUM(I7:I21)</f>
        <v>2024613.528681559</v>
      </c>
      <c r="J22" s="67">
        <f t="shared" ref="J22:K22" si="10">SUM(J7:J21)</f>
        <v>5047528.7975999992</v>
      </c>
      <c r="K22" s="50">
        <f t="shared" si="10"/>
        <v>106770.62160000013</v>
      </c>
    </row>
    <row r="23" spans="1:11" s="21" customFormat="1" ht="34.5" hidden="1" customHeight="1" x14ac:dyDescent="0.3">
      <c r="A23" s="51" t="s">
        <v>32</v>
      </c>
      <c r="B23" s="51"/>
      <c r="C23" s="35"/>
      <c r="D23" s="52"/>
      <c r="E23" s="53"/>
      <c r="F23" s="35"/>
      <c r="G23" s="35">
        <f>G22-'штатное расписание'!G23</f>
        <v>0</v>
      </c>
      <c r="H23" s="39"/>
      <c r="I23" s="54"/>
      <c r="J23" s="35"/>
    </row>
    <row r="24" spans="1:11" hidden="1" x14ac:dyDescent="0.25">
      <c r="E24" s="55"/>
      <c r="I24" s="55"/>
    </row>
    <row r="25" spans="1:11" hidden="1" x14ac:dyDescent="0.25"/>
    <row r="26" spans="1:11" ht="9" customHeight="1" x14ac:dyDescent="0.25"/>
    <row r="27" spans="1:11" ht="20.25" hidden="1" x14ac:dyDescent="0.25">
      <c r="C27" s="56">
        <f>C22-D22</f>
        <v>-1.5299999999999976</v>
      </c>
    </row>
  </sheetData>
  <mergeCells count="9">
    <mergeCell ref="J5:J6"/>
    <mergeCell ref="A4:A6"/>
    <mergeCell ref="D4:D6"/>
    <mergeCell ref="C4:C6"/>
    <mergeCell ref="E4:E6"/>
    <mergeCell ref="F4:J4"/>
    <mergeCell ref="F5:G5"/>
    <mergeCell ref="B4:B6"/>
    <mergeCell ref="H5:I5"/>
  </mergeCells>
  <printOptions gridLines="1"/>
  <pageMargins left="0.15748031496062992" right="0.15748031496062992" top="0.19685039370078741" bottom="0.15748031496062992" header="0.51181102362204722" footer="0.51181102362204722"/>
  <pageSetup paperSize="9" scale="45" firstPageNumber="0" fitToHeight="2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5"/>
  <sheetViews>
    <sheetView zoomScale="76" zoomScaleNormal="76" workbookViewId="0">
      <pane ySplit="1" topLeftCell="A2" activePane="bottomLeft" state="frozen"/>
      <selection sqref="A1:XFD1048576"/>
      <selection pane="bottomLeft" activeCell="G26" sqref="G26"/>
    </sheetView>
  </sheetViews>
  <sheetFormatPr defaultRowHeight="12.75" x14ac:dyDescent="0.2"/>
  <cols>
    <col min="1" max="1" width="43.5703125" style="1" customWidth="1"/>
    <col min="2" max="2" width="10.42578125" style="2" customWidth="1"/>
    <col min="3" max="3" width="18.140625" style="3" customWidth="1"/>
    <col min="4" max="4" width="18.140625" style="4" customWidth="1"/>
    <col min="5" max="6" width="18.140625" style="3" customWidth="1"/>
    <col min="7" max="7" width="23" style="5" customWidth="1"/>
    <col min="8" max="8" width="24.5703125" style="5" customWidth="1"/>
    <col min="9" max="256" width="9.140625" style="5" customWidth="1"/>
    <col min="257" max="1024" width="9.140625" customWidth="1"/>
  </cols>
  <sheetData>
    <row r="1" spans="1:12" s="6" customFormat="1" ht="29.25" customHeight="1" x14ac:dyDescent="0.2">
      <c r="B1" s="100" t="s">
        <v>85</v>
      </c>
      <c r="C1" s="101"/>
      <c r="D1" s="101"/>
      <c r="E1" s="101"/>
      <c r="F1" s="101"/>
      <c r="G1" s="101"/>
    </row>
    <row r="2" spans="1:12" s="6" customFormat="1" ht="39.75" customHeight="1" x14ac:dyDescent="0.2">
      <c r="A2" s="102" t="s">
        <v>33</v>
      </c>
      <c r="B2" s="103"/>
      <c r="C2" s="103"/>
      <c r="D2" s="103"/>
      <c r="E2" s="103"/>
      <c r="F2" s="103"/>
      <c r="G2" s="103"/>
      <c r="H2" s="72"/>
    </row>
    <row r="3" spans="1:12" s="10" customFormat="1" ht="77.25" customHeight="1" x14ac:dyDescent="0.2">
      <c r="A3" s="7" t="s">
        <v>34</v>
      </c>
      <c r="B3" s="8" t="s">
        <v>35</v>
      </c>
      <c r="C3" s="7" t="s">
        <v>36</v>
      </c>
      <c r="D3" s="9" t="s">
        <v>37</v>
      </c>
      <c r="E3" s="7" t="s">
        <v>38</v>
      </c>
      <c r="F3" s="7" t="s">
        <v>39</v>
      </c>
      <c r="G3" s="7" t="s">
        <v>86</v>
      </c>
      <c r="H3" s="7" t="s">
        <v>40</v>
      </c>
    </row>
    <row r="4" spans="1:12" s="10" customFormat="1" ht="13.5" customHeight="1" x14ac:dyDescent="0.2">
      <c r="A4" s="11">
        <v>1</v>
      </c>
      <c r="B4" s="12"/>
      <c r="C4" s="11">
        <v>2</v>
      </c>
      <c r="D4" s="13">
        <v>3</v>
      </c>
      <c r="E4" s="11">
        <v>4</v>
      </c>
      <c r="F4" s="11">
        <v>5</v>
      </c>
      <c r="G4" s="11">
        <v>6</v>
      </c>
      <c r="H4" s="11">
        <v>7</v>
      </c>
    </row>
    <row r="5" spans="1:12" s="19" customFormat="1" ht="31.5" customHeight="1" x14ac:dyDescent="0.3">
      <c r="A5" s="14" t="s">
        <v>41</v>
      </c>
      <c r="B5" s="15">
        <v>1</v>
      </c>
      <c r="C5" s="16">
        <f t="shared" ref="C5:C18" si="0">(D5*100)/87</f>
        <v>28735.632183908045</v>
      </c>
      <c r="D5" s="17">
        <v>25000</v>
      </c>
      <c r="E5" s="16">
        <f>(C5/29.3)*28</f>
        <v>27460.672394178338</v>
      </c>
      <c r="F5" s="16">
        <f t="shared" ref="F5:F11" si="1">(C5*12)+E5</f>
        <v>372288.25860107486</v>
      </c>
      <c r="G5" s="18">
        <f t="shared" ref="G5:G13" si="2">F5+(F5*30.02)/100</f>
        <v>484049.19383311755</v>
      </c>
      <c r="H5" s="18">
        <f t="shared" ref="H5:H11" si="3">G5/12</f>
        <v>40337.43281942646</v>
      </c>
    </row>
    <row r="6" spans="1:12" s="19" customFormat="1" ht="36.75" customHeight="1" x14ac:dyDescent="0.3">
      <c r="A6" s="14" t="s">
        <v>83</v>
      </c>
      <c r="B6" s="15"/>
      <c r="C6" s="16">
        <f t="shared" ref="C6" si="4">(D6*100)/87</f>
        <v>5747.1264367816093</v>
      </c>
      <c r="D6" s="17">
        <v>5000</v>
      </c>
      <c r="E6" s="16">
        <f>(C6/29.3)*28</f>
        <v>5492.1344788356673</v>
      </c>
      <c r="F6" s="16">
        <f t="shared" ref="F6" si="5">(C6*12)+E6</f>
        <v>74457.65172021497</v>
      </c>
      <c r="G6" s="18">
        <f t="shared" si="2"/>
        <v>96809.838766623507</v>
      </c>
      <c r="H6" s="18">
        <f t="shared" ref="H6" si="6">G6/12</f>
        <v>8067.4865638852925</v>
      </c>
      <c r="I6" s="19">
        <f>H5+H6</f>
        <v>48404.919383311753</v>
      </c>
    </row>
    <row r="7" spans="1:12" s="19" customFormat="1" ht="31.5" customHeight="1" x14ac:dyDescent="0.3">
      <c r="A7" s="14" t="s">
        <v>42</v>
      </c>
      <c r="B7" s="15">
        <v>1</v>
      </c>
      <c r="C7" s="16">
        <f t="shared" si="0"/>
        <v>18390.80459770115</v>
      </c>
      <c r="D7" s="17">
        <v>16000</v>
      </c>
      <c r="E7" s="16">
        <f>(C7/29.3)*31</f>
        <v>19457.847867874934</v>
      </c>
      <c r="F7" s="16">
        <f t="shared" si="1"/>
        <v>240147.50304028872</v>
      </c>
      <c r="G7" s="18">
        <f t="shared" si="2"/>
        <v>312239.78345298336</v>
      </c>
      <c r="H7" s="18">
        <f t="shared" si="3"/>
        <v>26019.981954415282</v>
      </c>
    </row>
    <row r="8" spans="1:12" s="19" customFormat="1" ht="31.5" customHeight="1" x14ac:dyDescent="0.3">
      <c r="A8" s="14" t="s">
        <v>43</v>
      </c>
      <c r="B8" s="15">
        <v>0.25</v>
      </c>
      <c r="C8" s="16">
        <f t="shared" si="0"/>
        <v>5747.1264367816093</v>
      </c>
      <c r="D8" s="17">
        <v>5000</v>
      </c>
      <c r="E8" s="16">
        <f>(C8/29.3)*28</f>
        <v>5492.1344788356673</v>
      </c>
      <c r="F8" s="16">
        <f t="shared" si="1"/>
        <v>74457.65172021497</v>
      </c>
      <c r="G8" s="18">
        <f t="shared" si="2"/>
        <v>96809.838766623507</v>
      </c>
      <c r="H8" s="18">
        <f t="shared" si="3"/>
        <v>8067.4865638852925</v>
      </c>
    </row>
    <row r="9" spans="1:12" s="19" customFormat="1" ht="41.25" customHeight="1" x14ac:dyDescent="0.3">
      <c r="A9" s="84" t="s">
        <v>44</v>
      </c>
      <c r="B9" s="15">
        <v>0.5</v>
      </c>
      <c r="C9" s="16">
        <f t="shared" si="0"/>
        <v>16666.666666666668</v>
      </c>
      <c r="D9" s="17">
        <v>14500</v>
      </c>
      <c r="E9" s="16">
        <f>(C9/29.3)*28</f>
        <v>15927.189988623435</v>
      </c>
      <c r="F9" s="16">
        <f t="shared" si="1"/>
        <v>215927.18998862343</v>
      </c>
      <c r="G9" s="18">
        <f t="shared" si="2"/>
        <v>280748.53242320818</v>
      </c>
      <c r="H9" s="18">
        <f t="shared" si="3"/>
        <v>23395.711035267348</v>
      </c>
    </row>
    <row r="10" spans="1:12" s="19" customFormat="1" ht="42" customHeight="1" x14ac:dyDescent="0.3">
      <c r="A10" s="14" t="s">
        <v>45</v>
      </c>
      <c r="B10" s="15">
        <v>0.25</v>
      </c>
      <c r="C10" s="16">
        <f t="shared" si="0"/>
        <v>3448.2758620689656</v>
      </c>
      <c r="D10" s="17">
        <v>3000</v>
      </c>
      <c r="E10" s="16">
        <f>(C10/29.3)*28</f>
        <v>3295.2806873014006</v>
      </c>
      <c r="F10" s="16">
        <f t="shared" si="1"/>
        <v>44674.591032128985</v>
      </c>
      <c r="G10" s="18">
        <f t="shared" si="2"/>
        <v>58085.903259974104</v>
      </c>
      <c r="H10" s="24">
        <f t="shared" si="3"/>
        <v>4840.4919383311753</v>
      </c>
    </row>
    <row r="11" spans="1:12" s="19" customFormat="1" ht="29.25" customHeight="1" x14ac:dyDescent="0.3">
      <c r="A11" s="14" t="s">
        <v>16</v>
      </c>
      <c r="B11" s="15">
        <v>1</v>
      </c>
      <c r="C11" s="16">
        <f t="shared" si="0"/>
        <v>19540.22988505747</v>
      </c>
      <c r="D11" s="17">
        <v>17000</v>
      </c>
      <c r="E11" s="16">
        <f>(C11/29.3)*28</f>
        <v>18673.257228041268</v>
      </c>
      <c r="F11" s="16">
        <f t="shared" si="1"/>
        <v>253156.01584873089</v>
      </c>
      <c r="G11" s="18">
        <f t="shared" si="2"/>
        <v>329153.45180651988</v>
      </c>
      <c r="H11" s="24">
        <f t="shared" si="3"/>
        <v>27429.454317209991</v>
      </c>
    </row>
    <row r="12" spans="1:12" s="19" customFormat="1" ht="34.5" customHeight="1" x14ac:dyDescent="0.3">
      <c r="A12" s="14" t="s">
        <v>46</v>
      </c>
      <c r="B12" s="15">
        <v>1</v>
      </c>
      <c r="C12" s="16">
        <f t="shared" si="0"/>
        <v>19540.22988505747</v>
      </c>
      <c r="D12" s="17">
        <v>17000</v>
      </c>
      <c r="E12" s="16">
        <f>((C12/29.3)*28)/12*6</f>
        <v>9336.6286140206339</v>
      </c>
      <c r="F12" s="16">
        <f>(C12*6)+E12</f>
        <v>126578.00792436545</v>
      </c>
      <c r="G12" s="18">
        <f t="shared" si="2"/>
        <v>164576.72590325994</v>
      </c>
      <c r="H12" s="24">
        <f>G12/6</f>
        <v>27429.454317209991</v>
      </c>
      <c r="I12" s="19" t="s">
        <v>47</v>
      </c>
      <c r="K12" s="19">
        <f>H12+H15+H21+J21</f>
        <v>74220.876387744691</v>
      </c>
    </row>
    <row r="13" spans="1:12" s="19" customFormat="1" ht="45.75" customHeight="1" x14ac:dyDescent="0.3">
      <c r="A13" s="14" t="s">
        <v>48</v>
      </c>
      <c r="B13" s="15">
        <v>1</v>
      </c>
      <c r="C13" s="16">
        <f t="shared" si="0"/>
        <v>21839.080459770114</v>
      </c>
      <c r="D13" s="17">
        <v>19000</v>
      </c>
      <c r="E13" s="16">
        <f>((C13/29.3)*28)/12*6</f>
        <v>10435.055509787768</v>
      </c>
      <c r="F13" s="16">
        <f>(C13*6)+E13</f>
        <v>141469.53826840845</v>
      </c>
      <c r="G13" s="18">
        <f t="shared" si="2"/>
        <v>183938.69365658466</v>
      </c>
      <c r="H13" s="24">
        <f>G13/6</f>
        <v>30656.448942764109</v>
      </c>
      <c r="I13" s="19" t="s">
        <v>49</v>
      </c>
      <c r="K13" s="19">
        <f>H13+H15+H21+J21</f>
        <v>77447.871013298805</v>
      </c>
      <c r="L13" s="85"/>
    </row>
    <row r="14" spans="1:12" s="19" customFormat="1" ht="48" hidden="1" customHeight="1" x14ac:dyDescent="0.3">
      <c r="A14" s="14" t="s">
        <v>60</v>
      </c>
      <c r="B14" s="15">
        <v>0.25</v>
      </c>
      <c r="C14" s="16">
        <f t="shared" si="0"/>
        <v>0</v>
      </c>
      <c r="D14" s="17">
        <v>0</v>
      </c>
      <c r="E14" s="16">
        <f t="shared" ref="E14:E21" si="7">(C14/29.3)*28</f>
        <v>0</v>
      </c>
      <c r="F14" s="16">
        <f t="shared" ref="F14:F18" si="8">(C14*12)+E14</f>
        <v>0</v>
      </c>
      <c r="G14" s="18">
        <f t="shared" ref="G14" si="9">F14+(F14*30.2)/100</f>
        <v>0</v>
      </c>
      <c r="H14" s="24">
        <f t="shared" ref="H14:H21" si="10">G14/12</f>
        <v>0</v>
      </c>
      <c r="K14" s="19" t="s">
        <v>70</v>
      </c>
      <c r="L14" s="19" t="s">
        <v>71</v>
      </c>
    </row>
    <row r="15" spans="1:12" s="19" customFormat="1" ht="35.25" customHeight="1" x14ac:dyDescent="0.3">
      <c r="A15" s="14" t="s">
        <v>50</v>
      </c>
      <c r="B15" s="15">
        <v>1</v>
      </c>
      <c r="C15" s="16">
        <f t="shared" si="0"/>
        <v>13793.103448275862</v>
      </c>
      <c r="D15" s="17">
        <v>12000</v>
      </c>
      <c r="E15" s="16">
        <f t="shared" si="7"/>
        <v>13181.122749205602</v>
      </c>
      <c r="F15" s="16">
        <f t="shared" si="8"/>
        <v>178698.36412851594</v>
      </c>
      <c r="G15" s="18">
        <f t="shared" ref="G15:G22" si="11">F15+(F15*30.02)/100</f>
        <v>232343.61303989642</v>
      </c>
      <c r="H15" s="24">
        <f t="shared" si="10"/>
        <v>19361.967753324701</v>
      </c>
    </row>
    <row r="16" spans="1:12" s="19" customFormat="1" ht="27" customHeight="1" x14ac:dyDescent="0.3">
      <c r="A16" s="14" t="s">
        <v>51</v>
      </c>
      <c r="B16" s="15">
        <v>0.5</v>
      </c>
      <c r="C16" s="16">
        <f t="shared" si="0"/>
        <v>9195.4022988505749</v>
      </c>
      <c r="D16" s="17">
        <v>8000</v>
      </c>
      <c r="E16" s="16">
        <f t="shared" si="7"/>
        <v>8787.415166137067</v>
      </c>
      <c r="F16" s="16">
        <f t="shared" si="8"/>
        <v>119132.24275234397</v>
      </c>
      <c r="G16" s="18">
        <f t="shared" si="11"/>
        <v>154895.74202659761</v>
      </c>
      <c r="H16" s="24">
        <f t="shared" si="10"/>
        <v>12907.978502216467</v>
      </c>
    </row>
    <row r="17" spans="1:8" s="19" customFormat="1" ht="27" customHeight="1" x14ac:dyDescent="0.3">
      <c r="A17" s="14" t="s">
        <v>52</v>
      </c>
      <c r="B17" s="15">
        <v>0.25</v>
      </c>
      <c r="C17" s="16">
        <f t="shared" si="0"/>
        <v>2298.8505747126437</v>
      </c>
      <c r="D17" s="17">
        <v>2000</v>
      </c>
      <c r="E17" s="16">
        <f t="shared" si="7"/>
        <v>2196.8537915342667</v>
      </c>
      <c r="F17" s="16">
        <f t="shared" si="8"/>
        <v>29783.060688085992</v>
      </c>
      <c r="G17" s="18">
        <f t="shared" si="11"/>
        <v>38723.935506649403</v>
      </c>
      <c r="H17" s="18">
        <f t="shared" si="10"/>
        <v>3226.9946255541167</v>
      </c>
    </row>
    <row r="18" spans="1:8" s="19" customFormat="1" ht="27" customHeight="1" x14ac:dyDescent="0.3">
      <c r="A18" s="14" t="s">
        <v>25</v>
      </c>
      <c r="B18" s="15">
        <v>0.25</v>
      </c>
      <c r="C18" s="16">
        <f t="shared" si="0"/>
        <v>4022.9885057471265</v>
      </c>
      <c r="D18" s="17">
        <v>3500</v>
      </c>
      <c r="E18" s="16">
        <f t="shared" si="7"/>
        <v>3844.4941351849675</v>
      </c>
      <c r="F18" s="16">
        <f t="shared" si="8"/>
        <v>52120.356204150492</v>
      </c>
      <c r="G18" s="18">
        <f t="shared" si="11"/>
        <v>67766.887136636476</v>
      </c>
      <c r="H18" s="18">
        <f t="shared" si="10"/>
        <v>5647.2405947197067</v>
      </c>
    </row>
    <row r="19" spans="1:8" s="19" customFormat="1" ht="32.25" customHeight="1" x14ac:dyDescent="0.3">
      <c r="A19" s="14" t="s">
        <v>89</v>
      </c>
      <c r="B19" s="15">
        <v>0.25</v>
      </c>
      <c r="C19" s="16">
        <f t="shared" ref="C19" si="12">(D19*100)/87</f>
        <v>4597.7011494252874</v>
      </c>
      <c r="D19" s="17">
        <v>4000</v>
      </c>
      <c r="E19" s="16">
        <f t="shared" ref="E19:E20" si="13">(C19/29.3)*28</f>
        <v>4393.7075830685335</v>
      </c>
      <c r="F19" s="16">
        <f t="shared" ref="F19" si="14">(C19*12)+E19</f>
        <v>59566.121376171985</v>
      </c>
      <c r="G19" s="18">
        <f t="shared" si="11"/>
        <v>77447.871013298805</v>
      </c>
      <c r="H19" s="25">
        <f t="shared" ref="H19:H20" si="15">G19/12</f>
        <v>6453.9892511082335</v>
      </c>
    </row>
    <row r="20" spans="1:8" s="19" customFormat="1" ht="27" customHeight="1" x14ac:dyDescent="0.3">
      <c r="A20" s="14" t="s">
        <v>72</v>
      </c>
      <c r="B20" s="15">
        <v>0.25</v>
      </c>
      <c r="C20" s="16">
        <f>(D20*100)/87</f>
        <v>3448.2758620689656</v>
      </c>
      <c r="D20" s="17">
        <v>3000</v>
      </c>
      <c r="E20" s="16">
        <f t="shared" si="13"/>
        <v>3295.2806873014006</v>
      </c>
      <c r="F20" s="16">
        <f>(C20*12)+E20</f>
        <v>44674.591032128985</v>
      </c>
      <c r="G20" s="18">
        <f t="shared" si="11"/>
        <v>58085.903259974104</v>
      </c>
      <c r="H20" s="18">
        <f t="shared" si="15"/>
        <v>4840.4919383311753</v>
      </c>
    </row>
    <row r="21" spans="1:8" s="19" customFormat="1" ht="27" customHeight="1" x14ac:dyDescent="0.3">
      <c r="A21" s="14" t="s">
        <v>10</v>
      </c>
      <c r="B21" s="15">
        <v>0.5</v>
      </c>
      <c r="C21" s="16">
        <f>(D21*100)/87</f>
        <v>19540.22988505747</v>
      </c>
      <c r="D21" s="17">
        <v>17000</v>
      </c>
      <c r="E21" s="16">
        <f t="shared" si="7"/>
        <v>18673.257228041268</v>
      </c>
      <c r="F21" s="16">
        <f>(C21*12)+E21</f>
        <v>253156.01584873089</v>
      </c>
      <c r="G21" s="18">
        <f t="shared" si="11"/>
        <v>329153.45180651988</v>
      </c>
      <c r="H21" s="18">
        <f t="shared" si="10"/>
        <v>27429.454317209991</v>
      </c>
    </row>
    <row r="22" spans="1:8" s="19" customFormat="1" ht="43.5" customHeight="1" x14ac:dyDescent="0.3">
      <c r="A22" s="27" t="s">
        <v>87</v>
      </c>
      <c r="B22" s="15"/>
      <c r="C22" s="16">
        <f>(D22*100)/87</f>
        <v>3448.2758620689656</v>
      </c>
      <c r="D22" s="17">
        <v>3000</v>
      </c>
      <c r="E22" s="16">
        <f t="shared" ref="E22" si="16">(C22/29.3)*28</f>
        <v>3295.2806873014006</v>
      </c>
      <c r="F22" s="16">
        <f>(C22*12)+E22</f>
        <v>44674.591032128985</v>
      </c>
      <c r="G22" s="18">
        <f t="shared" si="11"/>
        <v>58085.903259974104</v>
      </c>
      <c r="H22" s="18">
        <f t="shared" ref="H22" si="17">G22/12</f>
        <v>4840.4919383311753</v>
      </c>
    </row>
    <row r="23" spans="1:8" s="19" customFormat="1" ht="27" customHeight="1" x14ac:dyDescent="0.3">
      <c r="A23" s="14" t="s">
        <v>53</v>
      </c>
      <c r="B23" s="68">
        <f t="shared" ref="B23:F23" si="18">SUM(B5:B22)</f>
        <v>9.25</v>
      </c>
      <c r="C23" s="16">
        <f t="shared" si="18"/>
        <v>199999.99999999997</v>
      </c>
      <c r="D23" s="16">
        <f t="shared" si="18"/>
        <v>174000</v>
      </c>
      <c r="E23" s="16">
        <f t="shared" si="18"/>
        <v>173237.61327527359</v>
      </c>
      <c r="F23" s="16">
        <f t="shared" si="18"/>
        <v>2324961.7512063077</v>
      </c>
      <c r="G23" s="16">
        <f>SUM(G5:G22)</f>
        <v>3022915.2689184407</v>
      </c>
      <c r="H23" s="16"/>
    </row>
    <row r="24" spans="1:8" ht="13.5" customHeight="1" x14ac:dyDescent="0.2">
      <c r="G24" s="5">
        <f>'фин план'!G22</f>
        <v>3022915.2689184411</v>
      </c>
    </row>
    <row r="25" spans="1:8" x14ac:dyDescent="0.2">
      <c r="D25" s="4">
        <v>174000</v>
      </c>
      <c r="G25" s="5">
        <f>G23-G24</f>
        <v>0</v>
      </c>
    </row>
  </sheetData>
  <mergeCells count="2">
    <mergeCell ref="B1:G1"/>
    <mergeCell ref="A2:G2"/>
  </mergeCells>
  <printOptions gridLines="1"/>
  <pageMargins left="0.19685039370078741" right="0.15748031496062992" top="0.15748031496062992" bottom="0.15748031496062992" header="0.51181102362204722" footer="0.51181102362204722"/>
  <pageSetup paperSize="9" scale="73" firstPageNumber="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M24"/>
  <sheetViews>
    <sheetView topLeftCell="A2" zoomScale="59" zoomScaleNormal="59" workbookViewId="0">
      <pane xSplit="3" ySplit="4" topLeftCell="D18" activePane="bottomRight" state="frozen"/>
      <selection pane="topRight" activeCell="D2" sqref="D2"/>
      <selection pane="bottomLeft" activeCell="A6" sqref="A6"/>
      <selection pane="bottomRight" activeCell="Q21" sqref="Q21"/>
    </sheetView>
  </sheetViews>
  <sheetFormatPr defaultRowHeight="26.25" x14ac:dyDescent="0.2"/>
  <cols>
    <col min="1" max="1" width="0.85546875" style="76" customWidth="1"/>
    <col min="2" max="2" width="50.140625" style="73" customWidth="1"/>
    <col min="3" max="3" width="116.5703125" style="81" customWidth="1"/>
    <col min="4" max="4" width="35.42578125" style="83" customWidth="1"/>
    <col min="5" max="221" width="9.140625" style="76" customWidth="1"/>
    <col min="222" max="222" width="9.140625" style="75"/>
    <col min="223" max="223" width="0.85546875" style="75" customWidth="1"/>
    <col min="224" max="224" width="50.140625" style="75" customWidth="1"/>
    <col min="225" max="225" width="116.5703125" style="75" customWidth="1"/>
    <col min="226" max="226" width="27.85546875" style="75" customWidth="1"/>
    <col min="227" max="228" width="0" style="75" hidden="1" customWidth="1"/>
    <col min="229" max="477" width="9.140625" style="75" customWidth="1"/>
    <col min="478" max="478" width="9.140625" style="75"/>
    <col min="479" max="479" width="0.85546875" style="75" customWidth="1"/>
    <col min="480" max="480" width="50.140625" style="75" customWidth="1"/>
    <col min="481" max="481" width="116.5703125" style="75" customWidth="1"/>
    <col min="482" max="482" width="27.85546875" style="75" customWidth="1"/>
    <col min="483" max="484" width="0" style="75" hidden="1" customWidth="1"/>
    <col min="485" max="733" width="9.140625" style="75" customWidth="1"/>
    <col min="734" max="734" width="9.140625" style="75"/>
    <col min="735" max="735" width="0.85546875" style="75" customWidth="1"/>
    <col min="736" max="736" width="50.140625" style="75" customWidth="1"/>
    <col min="737" max="737" width="116.5703125" style="75" customWidth="1"/>
    <col min="738" max="738" width="27.85546875" style="75" customWidth="1"/>
    <col min="739" max="740" width="0" style="75" hidden="1" customWidth="1"/>
    <col min="741" max="989" width="9.140625" style="75" customWidth="1"/>
    <col min="990" max="990" width="9.140625" style="75"/>
    <col min="991" max="991" width="0.85546875" style="75" customWidth="1"/>
    <col min="992" max="992" width="50.140625" style="75" customWidth="1"/>
    <col min="993" max="993" width="116.5703125" style="75" customWidth="1"/>
    <col min="994" max="994" width="27.85546875" style="75" customWidth="1"/>
    <col min="995" max="996" width="0" style="75" hidden="1" customWidth="1"/>
    <col min="997" max="1245" width="9.140625" style="75" customWidth="1"/>
    <col min="1246" max="1246" width="9.140625" style="75"/>
    <col min="1247" max="1247" width="0.85546875" style="75" customWidth="1"/>
    <col min="1248" max="1248" width="50.140625" style="75" customWidth="1"/>
    <col min="1249" max="1249" width="116.5703125" style="75" customWidth="1"/>
    <col min="1250" max="1250" width="27.85546875" style="75" customWidth="1"/>
    <col min="1251" max="1252" width="0" style="75" hidden="1" customWidth="1"/>
    <col min="1253" max="1501" width="9.140625" style="75" customWidth="1"/>
    <col min="1502" max="1502" width="9.140625" style="75"/>
    <col min="1503" max="1503" width="0.85546875" style="75" customWidth="1"/>
    <col min="1504" max="1504" width="50.140625" style="75" customWidth="1"/>
    <col min="1505" max="1505" width="116.5703125" style="75" customWidth="1"/>
    <col min="1506" max="1506" width="27.85546875" style="75" customWidth="1"/>
    <col min="1507" max="1508" width="0" style="75" hidden="1" customWidth="1"/>
    <col min="1509" max="1757" width="9.140625" style="75" customWidth="1"/>
    <col min="1758" max="1758" width="9.140625" style="75"/>
    <col min="1759" max="1759" width="0.85546875" style="75" customWidth="1"/>
    <col min="1760" max="1760" width="50.140625" style="75" customWidth="1"/>
    <col min="1761" max="1761" width="116.5703125" style="75" customWidth="1"/>
    <col min="1762" max="1762" width="27.85546875" style="75" customWidth="1"/>
    <col min="1763" max="1764" width="0" style="75" hidden="1" customWidth="1"/>
    <col min="1765" max="2013" width="9.140625" style="75" customWidth="1"/>
    <col min="2014" max="2014" width="9.140625" style="75"/>
    <col min="2015" max="2015" width="0.85546875" style="75" customWidth="1"/>
    <col min="2016" max="2016" width="50.140625" style="75" customWidth="1"/>
    <col min="2017" max="2017" width="116.5703125" style="75" customWidth="1"/>
    <col min="2018" max="2018" width="27.85546875" style="75" customWidth="1"/>
    <col min="2019" max="2020" width="0" style="75" hidden="1" customWidth="1"/>
    <col min="2021" max="2269" width="9.140625" style="75" customWidth="1"/>
    <col min="2270" max="2270" width="9.140625" style="75"/>
    <col min="2271" max="2271" width="0.85546875" style="75" customWidth="1"/>
    <col min="2272" max="2272" width="50.140625" style="75" customWidth="1"/>
    <col min="2273" max="2273" width="116.5703125" style="75" customWidth="1"/>
    <col min="2274" max="2274" width="27.85546875" style="75" customWidth="1"/>
    <col min="2275" max="2276" width="0" style="75" hidden="1" customWidth="1"/>
    <col min="2277" max="2525" width="9.140625" style="75" customWidth="1"/>
    <col min="2526" max="2526" width="9.140625" style="75"/>
    <col min="2527" max="2527" width="0.85546875" style="75" customWidth="1"/>
    <col min="2528" max="2528" width="50.140625" style="75" customWidth="1"/>
    <col min="2529" max="2529" width="116.5703125" style="75" customWidth="1"/>
    <col min="2530" max="2530" width="27.85546875" style="75" customWidth="1"/>
    <col min="2531" max="2532" width="0" style="75" hidden="1" customWidth="1"/>
    <col min="2533" max="2781" width="9.140625" style="75" customWidth="1"/>
    <col min="2782" max="2782" width="9.140625" style="75"/>
    <col min="2783" max="2783" width="0.85546875" style="75" customWidth="1"/>
    <col min="2784" max="2784" width="50.140625" style="75" customWidth="1"/>
    <col min="2785" max="2785" width="116.5703125" style="75" customWidth="1"/>
    <col min="2786" max="2786" width="27.85546875" style="75" customWidth="1"/>
    <col min="2787" max="2788" width="0" style="75" hidden="1" customWidth="1"/>
    <col min="2789" max="3037" width="9.140625" style="75" customWidth="1"/>
    <col min="3038" max="3038" width="9.140625" style="75"/>
    <col min="3039" max="3039" width="0.85546875" style="75" customWidth="1"/>
    <col min="3040" max="3040" width="50.140625" style="75" customWidth="1"/>
    <col min="3041" max="3041" width="116.5703125" style="75" customWidth="1"/>
    <col min="3042" max="3042" width="27.85546875" style="75" customWidth="1"/>
    <col min="3043" max="3044" width="0" style="75" hidden="1" customWidth="1"/>
    <col min="3045" max="3293" width="9.140625" style="75" customWidth="1"/>
    <col min="3294" max="3294" width="9.140625" style="75"/>
    <col min="3295" max="3295" width="0.85546875" style="75" customWidth="1"/>
    <col min="3296" max="3296" width="50.140625" style="75" customWidth="1"/>
    <col min="3297" max="3297" width="116.5703125" style="75" customWidth="1"/>
    <col min="3298" max="3298" width="27.85546875" style="75" customWidth="1"/>
    <col min="3299" max="3300" width="0" style="75" hidden="1" customWidth="1"/>
    <col min="3301" max="3549" width="9.140625" style="75" customWidth="1"/>
    <col min="3550" max="3550" width="9.140625" style="75"/>
    <col min="3551" max="3551" width="0.85546875" style="75" customWidth="1"/>
    <col min="3552" max="3552" width="50.140625" style="75" customWidth="1"/>
    <col min="3553" max="3553" width="116.5703125" style="75" customWidth="1"/>
    <col min="3554" max="3554" width="27.85546875" style="75" customWidth="1"/>
    <col min="3555" max="3556" width="0" style="75" hidden="1" customWidth="1"/>
    <col min="3557" max="3805" width="9.140625" style="75" customWidth="1"/>
    <col min="3806" max="3806" width="9.140625" style="75"/>
    <col min="3807" max="3807" width="0.85546875" style="75" customWidth="1"/>
    <col min="3808" max="3808" width="50.140625" style="75" customWidth="1"/>
    <col min="3809" max="3809" width="116.5703125" style="75" customWidth="1"/>
    <col min="3810" max="3810" width="27.85546875" style="75" customWidth="1"/>
    <col min="3811" max="3812" width="0" style="75" hidden="1" customWidth="1"/>
    <col min="3813" max="4061" width="9.140625" style="75" customWidth="1"/>
    <col min="4062" max="4062" width="9.140625" style="75"/>
    <col min="4063" max="4063" width="0.85546875" style="75" customWidth="1"/>
    <col min="4064" max="4064" width="50.140625" style="75" customWidth="1"/>
    <col min="4065" max="4065" width="116.5703125" style="75" customWidth="1"/>
    <col min="4066" max="4066" width="27.85546875" style="75" customWidth="1"/>
    <col min="4067" max="4068" width="0" style="75" hidden="1" customWidth="1"/>
    <col min="4069" max="4317" width="9.140625" style="75" customWidth="1"/>
    <col min="4318" max="4318" width="9.140625" style="75"/>
    <col min="4319" max="4319" width="0.85546875" style="75" customWidth="1"/>
    <col min="4320" max="4320" width="50.140625" style="75" customWidth="1"/>
    <col min="4321" max="4321" width="116.5703125" style="75" customWidth="1"/>
    <col min="4322" max="4322" width="27.85546875" style="75" customWidth="1"/>
    <col min="4323" max="4324" width="0" style="75" hidden="1" customWidth="1"/>
    <col min="4325" max="4573" width="9.140625" style="75" customWidth="1"/>
    <col min="4574" max="4574" width="9.140625" style="75"/>
    <col min="4575" max="4575" width="0.85546875" style="75" customWidth="1"/>
    <col min="4576" max="4576" width="50.140625" style="75" customWidth="1"/>
    <col min="4577" max="4577" width="116.5703125" style="75" customWidth="1"/>
    <col min="4578" max="4578" width="27.85546875" style="75" customWidth="1"/>
    <col min="4579" max="4580" width="0" style="75" hidden="1" customWidth="1"/>
    <col min="4581" max="4829" width="9.140625" style="75" customWidth="1"/>
    <col min="4830" max="4830" width="9.140625" style="75"/>
    <col min="4831" max="4831" width="0.85546875" style="75" customWidth="1"/>
    <col min="4832" max="4832" width="50.140625" style="75" customWidth="1"/>
    <col min="4833" max="4833" width="116.5703125" style="75" customWidth="1"/>
    <col min="4834" max="4834" width="27.85546875" style="75" customWidth="1"/>
    <col min="4835" max="4836" width="0" style="75" hidden="1" customWidth="1"/>
    <col min="4837" max="5085" width="9.140625" style="75" customWidth="1"/>
    <col min="5086" max="5086" width="9.140625" style="75"/>
    <col min="5087" max="5087" width="0.85546875" style="75" customWidth="1"/>
    <col min="5088" max="5088" width="50.140625" style="75" customWidth="1"/>
    <col min="5089" max="5089" width="116.5703125" style="75" customWidth="1"/>
    <col min="5090" max="5090" width="27.85546875" style="75" customWidth="1"/>
    <col min="5091" max="5092" width="0" style="75" hidden="1" customWidth="1"/>
    <col min="5093" max="5341" width="9.140625" style="75" customWidth="1"/>
    <col min="5342" max="5342" width="9.140625" style="75"/>
    <col min="5343" max="5343" width="0.85546875" style="75" customWidth="1"/>
    <col min="5344" max="5344" width="50.140625" style="75" customWidth="1"/>
    <col min="5345" max="5345" width="116.5703125" style="75" customWidth="1"/>
    <col min="5346" max="5346" width="27.85546875" style="75" customWidth="1"/>
    <col min="5347" max="5348" width="0" style="75" hidden="1" customWidth="1"/>
    <col min="5349" max="5597" width="9.140625" style="75" customWidth="1"/>
    <col min="5598" max="5598" width="9.140625" style="75"/>
    <col min="5599" max="5599" width="0.85546875" style="75" customWidth="1"/>
    <col min="5600" max="5600" width="50.140625" style="75" customWidth="1"/>
    <col min="5601" max="5601" width="116.5703125" style="75" customWidth="1"/>
    <col min="5602" max="5602" width="27.85546875" style="75" customWidth="1"/>
    <col min="5603" max="5604" width="0" style="75" hidden="1" customWidth="1"/>
    <col min="5605" max="5853" width="9.140625" style="75" customWidth="1"/>
    <col min="5854" max="5854" width="9.140625" style="75"/>
    <col min="5855" max="5855" width="0.85546875" style="75" customWidth="1"/>
    <col min="5856" max="5856" width="50.140625" style="75" customWidth="1"/>
    <col min="5857" max="5857" width="116.5703125" style="75" customWidth="1"/>
    <col min="5858" max="5858" width="27.85546875" style="75" customWidth="1"/>
    <col min="5859" max="5860" width="0" style="75" hidden="1" customWidth="1"/>
    <col min="5861" max="6109" width="9.140625" style="75" customWidth="1"/>
    <col min="6110" max="6110" width="9.140625" style="75"/>
    <col min="6111" max="6111" width="0.85546875" style="75" customWidth="1"/>
    <col min="6112" max="6112" width="50.140625" style="75" customWidth="1"/>
    <col min="6113" max="6113" width="116.5703125" style="75" customWidth="1"/>
    <col min="6114" max="6114" width="27.85546875" style="75" customWidth="1"/>
    <col min="6115" max="6116" width="0" style="75" hidden="1" customWidth="1"/>
    <col min="6117" max="6365" width="9.140625" style="75" customWidth="1"/>
    <col min="6366" max="6366" width="9.140625" style="75"/>
    <col min="6367" max="6367" width="0.85546875" style="75" customWidth="1"/>
    <col min="6368" max="6368" width="50.140625" style="75" customWidth="1"/>
    <col min="6369" max="6369" width="116.5703125" style="75" customWidth="1"/>
    <col min="6370" max="6370" width="27.85546875" style="75" customWidth="1"/>
    <col min="6371" max="6372" width="0" style="75" hidden="1" customWidth="1"/>
    <col min="6373" max="6621" width="9.140625" style="75" customWidth="1"/>
    <col min="6622" max="6622" width="9.140625" style="75"/>
    <col min="6623" max="6623" width="0.85546875" style="75" customWidth="1"/>
    <col min="6624" max="6624" width="50.140625" style="75" customWidth="1"/>
    <col min="6625" max="6625" width="116.5703125" style="75" customWidth="1"/>
    <col min="6626" max="6626" width="27.85546875" style="75" customWidth="1"/>
    <col min="6627" max="6628" width="0" style="75" hidden="1" customWidth="1"/>
    <col min="6629" max="6877" width="9.140625" style="75" customWidth="1"/>
    <col min="6878" max="6878" width="9.140625" style="75"/>
    <col min="6879" max="6879" width="0.85546875" style="75" customWidth="1"/>
    <col min="6880" max="6880" width="50.140625" style="75" customWidth="1"/>
    <col min="6881" max="6881" width="116.5703125" style="75" customWidth="1"/>
    <col min="6882" max="6882" width="27.85546875" style="75" customWidth="1"/>
    <col min="6883" max="6884" width="0" style="75" hidden="1" customWidth="1"/>
    <col min="6885" max="7133" width="9.140625" style="75" customWidth="1"/>
    <col min="7134" max="7134" width="9.140625" style="75"/>
    <col min="7135" max="7135" width="0.85546875" style="75" customWidth="1"/>
    <col min="7136" max="7136" width="50.140625" style="75" customWidth="1"/>
    <col min="7137" max="7137" width="116.5703125" style="75" customWidth="1"/>
    <col min="7138" max="7138" width="27.85546875" style="75" customWidth="1"/>
    <col min="7139" max="7140" width="0" style="75" hidden="1" customWidth="1"/>
    <col min="7141" max="7389" width="9.140625" style="75" customWidth="1"/>
    <col min="7390" max="7390" width="9.140625" style="75"/>
    <col min="7391" max="7391" width="0.85546875" style="75" customWidth="1"/>
    <col min="7392" max="7392" width="50.140625" style="75" customWidth="1"/>
    <col min="7393" max="7393" width="116.5703125" style="75" customWidth="1"/>
    <col min="7394" max="7394" width="27.85546875" style="75" customWidth="1"/>
    <col min="7395" max="7396" width="0" style="75" hidden="1" customWidth="1"/>
    <col min="7397" max="7645" width="9.140625" style="75" customWidth="1"/>
    <col min="7646" max="7646" width="9.140625" style="75"/>
    <col min="7647" max="7647" width="0.85546875" style="75" customWidth="1"/>
    <col min="7648" max="7648" width="50.140625" style="75" customWidth="1"/>
    <col min="7649" max="7649" width="116.5703125" style="75" customWidth="1"/>
    <col min="7650" max="7650" width="27.85546875" style="75" customWidth="1"/>
    <col min="7651" max="7652" width="0" style="75" hidden="1" customWidth="1"/>
    <col min="7653" max="7901" width="9.140625" style="75" customWidth="1"/>
    <col min="7902" max="7902" width="9.140625" style="75"/>
    <col min="7903" max="7903" width="0.85546875" style="75" customWidth="1"/>
    <col min="7904" max="7904" width="50.140625" style="75" customWidth="1"/>
    <col min="7905" max="7905" width="116.5703125" style="75" customWidth="1"/>
    <col min="7906" max="7906" width="27.85546875" style="75" customWidth="1"/>
    <col min="7907" max="7908" width="0" style="75" hidden="1" customWidth="1"/>
    <col min="7909" max="8157" width="9.140625" style="75" customWidth="1"/>
    <col min="8158" max="8158" width="9.140625" style="75"/>
    <col min="8159" max="8159" width="0.85546875" style="75" customWidth="1"/>
    <col min="8160" max="8160" width="50.140625" style="75" customWidth="1"/>
    <col min="8161" max="8161" width="116.5703125" style="75" customWidth="1"/>
    <col min="8162" max="8162" width="27.85546875" style="75" customWidth="1"/>
    <col min="8163" max="8164" width="0" style="75" hidden="1" customWidth="1"/>
    <col min="8165" max="8413" width="9.140625" style="75" customWidth="1"/>
    <col min="8414" max="8414" width="9.140625" style="75"/>
    <col min="8415" max="8415" width="0.85546875" style="75" customWidth="1"/>
    <col min="8416" max="8416" width="50.140625" style="75" customWidth="1"/>
    <col min="8417" max="8417" width="116.5703125" style="75" customWidth="1"/>
    <col min="8418" max="8418" width="27.85546875" style="75" customWidth="1"/>
    <col min="8419" max="8420" width="0" style="75" hidden="1" customWidth="1"/>
    <col min="8421" max="8669" width="9.140625" style="75" customWidth="1"/>
    <col min="8670" max="8670" width="9.140625" style="75"/>
    <col min="8671" max="8671" width="0.85546875" style="75" customWidth="1"/>
    <col min="8672" max="8672" width="50.140625" style="75" customWidth="1"/>
    <col min="8673" max="8673" width="116.5703125" style="75" customWidth="1"/>
    <col min="8674" max="8674" width="27.85546875" style="75" customWidth="1"/>
    <col min="8675" max="8676" width="0" style="75" hidden="1" customWidth="1"/>
    <col min="8677" max="8925" width="9.140625" style="75" customWidth="1"/>
    <col min="8926" max="8926" width="9.140625" style="75"/>
    <col min="8927" max="8927" width="0.85546875" style="75" customWidth="1"/>
    <col min="8928" max="8928" width="50.140625" style="75" customWidth="1"/>
    <col min="8929" max="8929" width="116.5703125" style="75" customWidth="1"/>
    <col min="8930" max="8930" width="27.85546875" style="75" customWidth="1"/>
    <col min="8931" max="8932" width="0" style="75" hidden="1" customWidth="1"/>
    <col min="8933" max="9181" width="9.140625" style="75" customWidth="1"/>
    <col min="9182" max="9182" width="9.140625" style="75"/>
    <col min="9183" max="9183" width="0.85546875" style="75" customWidth="1"/>
    <col min="9184" max="9184" width="50.140625" style="75" customWidth="1"/>
    <col min="9185" max="9185" width="116.5703125" style="75" customWidth="1"/>
    <col min="9186" max="9186" width="27.85546875" style="75" customWidth="1"/>
    <col min="9187" max="9188" width="0" style="75" hidden="1" customWidth="1"/>
    <col min="9189" max="9437" width="9.140625" style="75" customWidth="1"/>
    <col min="9438" max="9438" width="9.140625" style="75"/>
    <col min="9439" max="9439" width="0.85546875" style="75" customWidth="1"/>
    <col min="9440" max="9440" width="50.140625" style="75" customWidth="1"/>
    <col min="9441" max="9441" width="116.5703125" style="75" customWidth="1"/>
    <col min="9442" max="9442" width="27.85546875" style="75" customWidth="1"/>
    <col min="9443" max="9444" width="0" style="75" hidden="1" customWidth="1"/>
    <col min="9445" max="9693" width="9.140625" style="75" customWidth="1"/>
    <col min="9694" max="9694" width="9.140625" style="75"/>
    <col min="9695" max="9695" width="0.85546875" style="75" customWidth="1"/>
    <col min="9696" max="9696" width="50.140625" style="75" customWidth="1"/>
    <col min="9697" max="9697" width="116.5703125" style="75" customWidth="1"/>
    <col min="9698" max="9698" width="27.85546875" style="75" customWidth="1"/>
    <col min="9699" max="9700" width="0" style="75" hidden="1" customWidth="1"/>
    <col min="9701" max="9949" width="9.140625" style="75" customWidth="1"/>
    <col min="9950" max="9950" width="9.140625" style="75"/>
    <col min="9951" max="9951" width="0.85546875" style="75" customWidth="1"/>
    <col min="9952" max="9952" width="50.140625" style="75" customWidth="1"/>
    <col min="9953" max="9953" width="116.5703125" style="75" customWidth="1"/>
    <col min="9954" max="9954" width="27.85546875" style="75" customWidth="1"/>
    <col min="9955" max="9956" width="0" style="75" hidden="1" customWidth="1"/>
    <col min="9957" max="10205" width="9.140625" style="75" customWidth="1"/>
    <col min="10206" max="10206" width="9.140625" style="75"/>
    <col min="10207" max="10207" width="0.85546875" style="75" customWidth="1"/>
    <col min="10208" max="10208" width="50.140625" style="75" customWidth="1"/>
    <col min="10209" max="10209" width="116.5703125" style="75" customWidth="1"/>
    <col min="10210" max="10210" width="27.85546875" style="75" customWidth="1"/>
    <col min="10211" max="10212" width="0" style="75" hidden="1" customWidth="1"/>
    <col min="10213" max="10461" width="9.140625" style="75" customWidth="1"/>
    <col min="10462" max="10462" width="9.140625" style="75"/>
    <col min="10463" max="10463" width="0.85546875" style="75" customWidth="1"/>
    <col min="10464" max="10464" width="50.140625" style="75" customWidth="1"/>
    <col min="10465" max="10465" width="116.5703125" style="75" customWidth="1"/>
    <col min="10466" max="10466" width="27.85546875" style="75" customWidth="1"/>
    <col min="10467" max="10468" width="0" style="75" hidden="1" customWidth="1"/>
    <col min="10469" max="10717" width="9.140625" style="75" customWidth="1"/>
    <col min="10718" max="10718" width="9.140625" style="75"/>
    <col min="10719" max="10719" width="0.85546875" style="75" customWidth="1"/>
    <col min="10720" max="10720" width="50.140625" style="75" customWidth="1"/>
    <col min="10721" max="10721" width="116.5703125" style="75" customWidth="1"/>
    <col min="10722" max="10722" width="27.85546875" style="75" customWidth="1"/>
    <col min="10723" max="10724" width="0" style="75" hidden="1" customWidth="1"/>
    <col min="10725" max="10973" width="9.140625" style="75" customWidth="1"/>
    <col min="10974" max="10974" width="9.140625" style="75"/>
    <col min="10975" max="10975" width="0.85546875" style="75" customWidth="1"/>
    <col min="10976" max="10976" width="50.140625" style="75" customWidth="1"/>
    <col min="10977" max="10977" width="116.5703125" style="75" customWidth="1"/>
    <col min="10978" max="10978" width="27.85546875" style="75" customWidth="1"/>
    <col min="10979" max="10980" width="0" style="75" hidden="1" customWidth="1"/>
    <col min="10981" max="11229" width="9.140625" style="75" customWidth="1"/>
    <col min="11230" max="11230" width="9.140625" style="75"/>
    <col min="11231" max="11231" width="0.85546875" style="75" customWidth="1"/>
    <col min="11232" max="11232" width="50.140625" style="75" customWidth="1"/>
    <col min="11233" max="11233" width="116.5703125" style="75" customWidth="1"/>
    <col min="11234" max="11234" width="27.85546875" style="75" customWidth="1"/>
    <col min="11235" max="11236" width="0" style="75" hidden="1" customWidth="1"/>
    <col min="11237" max="11485" width="9.140625" style="75" customWidth="1"/>
    <col min="11486" max="11486" width="9.140625" style="75"/>
    <col min="11487" max="11487" width="0.85546875" style="75" customWidth="1"/>
    <col min="11488" max="11488" width="50.140625" style="75" customWidth="1"/>
    <col min="11489" max="11489" width="116.5703125" style="75" customWidth="1"/>
    <col min="11490" max="11490" width="27.85546875" style="75" customWidth="1"/>
    <col min="11491" max="11492" width="0" style="75" hidden="1" customWidth="1"/>
    <col min="11493" max="11741" width="9.140625" style="75" customWidth="1"/>
    <col min="11742" max="11742" width="9.140625" style="75"/>
    <col min="11743" max="11743" width="0.85546875" style="75" customWidth="1"/>
    <col min="11744" max="11744" width="50.140625" style="75" customWidth="1"/>
    <col min="11745" max="11745" width="116.5703125" style="75" customWidth="1"/>
    <col min="11746" max="11746" width="27.85546875" style="75" customWidth="1"/>
    <col min="11747" max="11748" width="0" style="75" hidden="1" customWidth="1"/>
    <col min="11749" max="11997" width="9.140625" style="75" customWidth="1"/>
    <col min="11998" max="11998" width="9.140625" style="75"/>
    <col min="11999" max="11999" width="0.85546875" style="75" customWidth="1"/>
    <col min="12000" max="12000" width="50.140625" style="75" customWidth="1"/>
    <col min="12001" max="12001" width="116.5703125" style="75" customWidth="1"/>
    <col min="12002" max="12002" width="27.85546875" style="75" customWidth="1"/>
    <col min="12003" max="12004" width="0" style="75" hidden="1" customWidth="1"/>
    <col min="12005" max="12253" width="9.140625" style="75" customWidth="1"/>
    <col min="12254" max="12254" width="9.140625" style="75"/>
    <col min="12255" max="12255" width="0.85546875" style="75" customWidth="1"/>
    <col min="12256" max="12256" width="50.140625" style="75" customWidth="1"/>
    <col min="12257" max="12257" width="116.5703125" style="75" customWidth="1"/>
    <col min="12258" max="12258" width="27.85546875" style="75" customWidth="1"/>
    <col min="12259" max="12260" width="0" style="75" hidden="1" customWidth="1"/>
    <col min="12261" max="12509" width="9.140625" style="75" customWidth="1"/>
    <col min="12510" max="12510" width="9.140625" style="75"/>
    <col min="12511" max="12511" width="0.85546875" style="75" customWidth="1"/>
    <col min="12512" max="12512" width="50.140625" style="75" customWidth="1"/>
    <col min="12513" max="12513" width="116.5703125" style="75" customWidth="1"/>
    <col min="12514" max="12514" width="27.85546875" style="75" customWidth="1"/>
    <col min="12515" max="12516" width="0" style="75" hidden="1" customWidth="1"/>
    <col min="12517" max="12765" width="9.140625" style="75" customWidth="1"/>
    <col min="12766" max="12766" width="9.140625" style="75"/>
    <col min="12767" max="12767" width="0.85546875" style="75" customWidth="1"/>
    <col min="12768" max="12768" width="50.140625" style="75" customWidth="1"/>
    <col min="12769" max="12769" width="116.5703125" style="75" customWidth="1"/>
    <col min="12770" max="12770" width="27.85546875" style="75" customWidth="1"/>
    <col min="12771" max="12772" width="0" style="75" hidden="1" customWidth="1"/>
    <col min="12773" max="13021" width="9.140625" style="75" customWidth="1"/>
    <col min="13022" max="13022" width="9.140625" style="75"/>
    <col min="13023" max="13023" width="0.85546875" style="75" customWidth="1"/>
    <col min="13024" max="13024" width="50.140625" style="75" customWidth="1"/>
    <col min="13025" max="13025" width="116.5703125" style="75" customWidth="1"/>
    <col min="13026" max="13026" width="27.85546875" style="75" customWidth="1"/>
    <col min="13027" max="13028" width="0" style="75" hidden="1" customWidth="1"/>
    <col min="13029" max="13277" width="9.140625" style="75" customWidth="1"/>
    <col min="13278" max="13278" width="9.140625" style="75"/>
    <col min="13279" max="13279" width="0.85546875" style="75" customWidth="1"/>
    <col min="13280" max="13280" width="50.140625" style="75" customWidth="1"/>
    <col min="13281" max="13281" width="116.5703125" style="75" customWidth="1"/>
    <col min="13282" max="13282" width="27.85546875" style="75" customWidth="1"/>
    <col min="13283" max="13284" width="0" style="75" hidden="1" customWidth="1"/>
    <col min="13285" max="13533" width="9.140625" style="75" customWidth="1"/>
    <col min="13534" max="13534" width="9.140625" style="75"/>
    <col min="13535" max="13535" width="0.85546875" style="75" customWidth="1"/>
    <col min="13536" max="13536" width="50.140625" style="75" customWidth="1"/>
    <col min="13537" max="13537" width="116.5703125" style="75" customWidth="1"/>
    <col min="13538" max="13538" width="27.85546875" style="75" customWidth="1"/>
    <col min="13539" max="13540" width="0" style="75" hidden="1" customWidth="1"/>
    <col min="13541" max="13789" width="9.140625" style="75" customWidth="1"/>
    <col min="13790" max="13790" width="9.140625" style="75"/>
    <col min="13791" max="13791" width="0.85546875" style="75" customWidth="1"/>
    <col min="13792" max="13792" width="50.140625" style="75" customWidth="1"/>
    <col min="13793" max="13793" width="116.5703125" style="75" customWidth="1"/>
    <col min="13794" max="13794" width="27.85546875" style="75" customWidth="1"/>
    <col min="13795" max="13796" width="0" style="75" hidden="1" customWidth="1"/>
    <col min="13797" max="14045" width="9.140625" style="75" customWidth="1"/>
    <col min="14046" max="14046" width="9.140625" style="75"/>
    <col min="14047" max="14047" width="0.85546875" style="75" customWidth="1"/>
    <col min="14048" max="14048" width="50.140625" style="75" customWidth="1"/>
    <col min="14049" max="14049" width="116.5703125" style="75" customWidth="1"/>
    <col min="14050" max="14050" width="27.85546875" style="75" customWidth="1"/>
    <col min="14051" max="14052" width="0" style="75" hidden="1" customWidth="1"/>
    <col min="14053" max="14301" width="9.140625" style="75" customWidth="1"/>
    <col min="14302" max="14302" width="9.140625" style="75"/>
    <col min="14303" max="14303" width="0.85546875" style="75" customWidth="1"/>
    <col min="14304" max="14304" width="50.140625" style="75" customWidth="1"/>
    <col min="14305" max="14305" width="116.5703125" style="75" customWidth="1"/>
    <col min="14306" max="14306" width="27.85546875" style="75" customWidth="1"/>
    <col min="14307" max="14308" width="0" style="75" hidden="1" customWidth="1"/>
    <col min="14309" max="14557" width="9.140625" style="75" customWidth="1"/>
    <col min="14558" max="14558" width="9.140625" style="75"/>
    <col min="14559" max="14559" width="0.85546875" style="75" customWidth="1"/>
    <col min="14560" max="14560" width="50.140625" style="75" customWidth="1"/>
    <col min="14561" max="14561" width="116.5703125" style="75" customWidth="1"/>
    <col min="14562" max="14562" width="27.85546875" style="75" customWidth="1"/>
    <col min="14563" max="14564" width="0" style="75" hidden="1" customWidth="1"/>
    <col min="14565" max="14813" width="9.140625" style="75" customWidth="1"/>
    <col min="14814" max="14814" width="9.140625" style="75"/>
    <col min="14815" max="14815" width="0.85546875" style="75" customWidth="1"/>
    <col min="14816" max="14816" width="50.140625" style="75" customWidth="1"/>
    <col min="14817" max="14817" width="116.5703125" style="75" customWidth="1"/>
    <col min="14818" max="14818" width="27.85546875" style="75" customWidth="1"/>
    <col min="14819" max="14820" width="0" style="75" hidden="1" customWidth="1"/>
    <col min="14821" max="15069" width="9.140625" style="75" customWidth="1"/>
    <col min="15070" max="15070" width="9.140625" style="75"/>
    <col min="15071" max="15071" width="0.85546875" style="75" customWidth="1"/>
    <col min="15072" max="15072" width="50.140625" style="75" customWidth="1"/>
    <col min="15073" max="15073" width="116.5703125" style="75" customWidth="1"/>
    <col min="15074" max="15074" width="27.85546875" style="75" customWidth="1"/>
    <col min="15075" max="15076" width="0" style="75" hidden="1" customWidth="1"/>
    <col min="15077" max="15325" width="9.140625" style="75" customWidth="1"/>
    <col min="15326" max="15326" width="9.140625" style="75"/>
    <col min="15327" max="15327" width="0.85546875" style="75" customWidth="1"/>
    <col min="15328" max="15328" width="50.140625" style="75" customWidth="1"/>
    <col min="15329" max="15329" width="116.5703125" style="75" customWidth="1"/>
    <col min="15330" max="15330" width="27.85546875" style="75" customWidth="1"/>
    <col min="15331" max="15332" width="0" style="75" hidden="1" customWidth="1"/>
    <col min="15333" max="15581" width="9.140625" style="75" customWidth="1"/>
    <col min="15582" max="15582" width="9.140625" style="75"/>
    <col min="15583" max="15583" width="0.85546875" style="75" customWidth="1"/>
    <col min="15584" max="15584" width="50.140625" style="75" customWidth="1"/>
    <col min="15585" max="15585" width="116.5703125" style="75" customWidth="1"/>
    <col min="15586" max="15586" width="27.85546875" style="75" customWidth="1"/>
    <col min="15587" max="15588" width="0" style="75" hidden="1" customWidth="1"/>
    <col min="15589" max="15837" width="9.140625" style="75" customWidth="1"/>
    <col min="15838" max="15838" width="9.140625" style="75"/>
    <col min="15839" max="15839" width="0.85546875" style="75" customWidth="1"/>
    <col min="15840" max="15840" width="50.140625" style="75" customWidth="1"/>
    <col min="15841" max="15841" width="116.5703125" style="75" customWidth="1"/>
    <col min="15842" max="15842" width="27.85546875" style="75" customWidth="1"/>
    <col min="15843" max="15844" width="0" style="75" hidden="1" customWidth="1"/>
    <col min="15845" max="16093" width="9.140625" style="75" customWidth="1"/>
    <col min="16094" max="16094" width="9.140625" style="75"/>
    <col min="16095" max="16095" width="0.85546875" style="75" customWidth="1"/>
    <col min="16096" max="16096" width="50.140625" style="75" customWidth="1"/>
    <col min="16097" max="16097" width="116.5703125" style="75" customWidth="1"/>
    <col min="16098" max="16098" width="27.85546875" style="75" customWidth="1"/>
    <col min="16099" max="16100" width="0" style="75" hidden="1" customWidth="1"/>
    <col min="16101" max="16349" width="9.140625" style="75" customWidth="1"/>
    <col min="16350" max="16384" width="9.140625" style="75"/>
  </cols>
  <sheetData>
    <row r="1" spans="1:221" s="73" customFormat="1" x14ac:dyDescent="0.2">
      <c r="C1" s="79"/>
      <c r="D1" s="26"/>
    </row>
    <row r="2" spans="1:221" s="73" customFormat="1" x14ac:dyDescent="0.2">
      <c r="C2" s="79"/>
      <c r="D2" s="26"/>
    </row>
    <row r="3" spans="1:221" s="73" customFormat="1" ht="60" customHeight="1" x14ac:dyDescent="0.2">
      <c r="B3" s="105" t="s">
        <v>81</v>
      </c>
      <c r="C3" s="105"/>
      <c r="D3" s="26"/>
    </row>
    <row r="4" spans="1:221" s="73" customFormat="1" x14ac:dyDescent="0.2">
      <c r="C4" s="79"/>
      <c r="D4" s="26"/>
    </row>
    <row r="5" spans="1:221" s="73" customFormat="1" ht="52.5" x14ac:dyDescent="0.2">
      <c r="B5" s="74" t="s">
        <v>54</v>
      </c>
      <c r="C5" s="78" t="s">
        <v>55</v>
      </c>
      <c r="D5" s="69" t="s">
        <v>77</v>
      </c>
    </row>
    <row r="6" spans="1:221" ht="54.75" customHeight="1" x14ac:dyDescent="0.2">
      <c r="A6" s="75"/>
      <c r="B6" s="106" t="str">
        <f>'[1]фин план'!A11</f>
        <v>тех. обслуживание и ремонт жилого здания</v>
      </c>
      <c r="C6" s="78" t="s">
        <v>94</v>
      </c>
      <c r="D6" s="82" t="s">
        <v>109</v>
      </c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/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/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75"/>
      <c r="DZ6" s="75"/>
      <c r="EA6" s="75"/>
      <c r="EB6" s="75"/>
      <c r="EC6" s="75"/>
      <c r="ED6" s="75"/>
      <c r="EE6" s="75"/>
      <c r="EF6" s="75"/>
      <c r="EG6" s="75"/>
      <c r="EH6" s="75"/>
      <c r="EI6" s="75"/>
      <c r="EJ6" s="75"/>
      <c r="EK6" s="75"/>
      <c r="EL6" s="75"/>
      <c r="EM6" s="75"/>
      <c r="EN6" s="75"/>
      <c r="EO6" s="75"/>
      <c r="EP6" s="75"/>
      <c r="EQ6" s="75"/>
      <c r="ER6" s="75"/>
      <c r="ES6" s="75"/>
      <c r="ET6" s="75"/>
      <c r="EU6" s="75"/>
      <c r="EV6" s="75"/>
      <c r="EW6" s="75"/>
      <c r="EX6" s="75"/>
      <c r="EY6" s="75"/>
      <c r="EZ6" s="75"/>
      <c r="FA6" s="75"/>
      <c r="FB6" s="75"/>
      <c r="FC6" s="75"/>
      <c r="FD6" s="75"/>
      <c r="FE6" s="75"/>
      <c r="FF6" s="75"/>
      <c r="FG6" s="75"/>
      <c r="FH6" s="75"/>
      <c r="FI6" s="75"/>
      <c r="FJ6" s="75"/>
      <c r="FK6" s="75"/>
      <c r="FL6" s="75"/>
      <c r="FM6" s="75"/>
      <c r="FN6" s="75"/>
      <c r="FO6" s="75"/>
      <c r="FP6" s="75"/>
      <c r="FQ6" s="75"/>
      <c r="FR6" s="75"/>
      <c r="FS6" s="75"/>
      <c r="FT6" s="75"/>
      <c r="FU6" s="75"/>
      <c r="FV6" s="75"/>
      <c r="FW6" s="75"/>
      <c r="FX6" s="75"/>
      <c r="FY6" s="75"/>
      <c r="FZ6" s="75"/>
      <c r="GA6" s="75"/>
      <c r="GB6" s="75"/>
      <c r="GC6" s="75"/>
      <c r="GD6" s="75"/>
      <c r="GE6" s="75"/>
      <c r="GF6" s="75"/>
      <c r="GG6" s="75"/>
      <c r="GH6" s="75"/>
      <c r="GI6" s="75"/>
      <c r="GJ6" s="75"/>
      <c r="GK6" s="75"/>
      <c r="GL6" s="75"/>
      <c r="GM6" s="75"/>
      <c r="GN6" s="75"/>
      <c r="GO6" s="75"/>
      <c r="GP6" s="75"/>
      <c r="GQ6" s="75"/>
      <c r="GR6" s="75"/>
      <c r="GS6" s="75"/>
      <c r="GT6" s="75"/>
      <c r="GU6" s="75"/>
      <c r="GV6" s="75"/>
      <c r="GW6" s="75"/>
      <c r="GX6" s="75"/>
      <c r="GY6" s="75"/>
      <c r="GZ6" s="75"/>
      <c r="HA6" s="75"/>
      <c r="HB6" s="75"/>
      <c r="HC6" s="75"/>
      <c r="HD6" s="75"/>
      <c r="HE6" s="75"/>
      <c r="HF6" s="75"/>
      <c r="HG6" s="75"/>
      <c r="HH6" s="75"/>
      <c r="HI6" s="75"/>
      <c r="HJ6" s="75"/>
      <c r="HK6" s="75"/>
      <c r="HL6" s="75"/>
      <c r="HM6" s="75"/>
    </row>
    <row r="7" spans="1:221" ht="54.75" customHeight="1" x14ac:dyDescent="0.2">
      <c r="A7" s="75"/>
      <c r="B7" s="107"/>
      <c r="C7" s="78" t="s">
        <v>92</v>
      </c>
      <c r="D7" s="82" t="s">
        <v>110</v>
      </c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75"/>
      <c r="CP7" s="75"/>
      <c r="CQ7" s="75"/>
      <c r="CR7" s="75"/>
      <c r="CS7" s="75"/>
      <c r="CT7" s="75"/>
      <c r="CU7" s="75"/>
      <c r="CV7" s="75"/>
      <c r="CW7" s="75"/>
      <c r="CX7" s="75"/>
      <c r="CY7" s="75"/>
      <c r="CZ7" s="75"/>
      <c r="DA7" s="75"/>
      <c r="DB7" s="75"/>
      <c r="DC7" s="75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75"/>
      <c r="DZ7" s="75"/>
      <c r="EA7" s="75"/>
      <c r="EB7" s="75"/>
      <c r="EC7" s="75"/>
      <c r="ED7" s="75"/>
      <c r="EE7" s="75"/>
      <c r="EF7" s="75"/>
      <c r="EG7" s="75"/>
      <c r="EH7" s="75"/>
      <c r="EI7" s="75"/>
      <c r="EJ7" s="75"/>
      <c r="EK7" s="75"/>
      <c r="EL7" s="75"/>
      <c r="EM7" s="75"/>
      <c r="EN7" s="75"/>
      <c r="EO7" s="75"/>
      <c r="EP7" s="75"/>
      <c r="EQ7" s="75"/>
      <c r="ER7" s="75"/>
      <c r="ES7" s="75"/>
      <c r="ET7" s="75"/>
      <c r="EU7" s="75"/>
      <c r="EV7" s="75"/>
      <c r="EW7" s="75"/>
      <c r="EX7" s="75"/>
      <c r="EY7" s="75"/>
      <c r="EZ7" s="75"/>
      <c r="FA7" s="75"/>
      <c r="FB7" s="75"/>
      <c r="FC7" s="75"/>
      <c r="FD7" s="75"/>
      <c r="FE7" s="75"/>
      <c r="FF7" s="75"/>
      <c r="FG7" s="75"/>
      <c r="FH7" s="75"/>
      <c r="FI7" s="75"/>
      <c r="FJ7" s="75"/>
      <c r="FK7" s="75"/>
      <c r="FL7" s="75"/>
      <c r="FM7" s="75"/>
      <c r="FN7" s="75"/>
      <c r="FO7" s="75"/>
      <c r="FP7" s="75"/>
      <c r="FQ7" s="75"/>
      <c r="FR7" s="75"/>
      <c r="FS7" s="75"/>
      <c r="FT7" s="75"/>
      <c r="FU7" s="75"/>
      <c r="FV7" s="75"/>
      <c r="FW7" s="75"/>
      <c r="FX7" s="75"/>
      <c r="FY7" s="75"/>
      <c r="FZ7" s="75"/>
      <c r="GA7" s="75"/>
      <c r="GB7" s="75"/>
      <c r="GC7" s="75"/>
      <c r="GD7" s="75"/>
      <c r="GE7" s="75"/>
      <c r="GF7" s="75"/>
      <c r="GG7" s="75"/>
      <c r="GH7" s="75"/>
      <c r="GI7" s="75"/>
      <c r="GJ7" s="75"/>
      <c r="GK7" s="75"/>
      <c r="GL7" s="75"/>
      <c r="GM7" s="75"/>
      <c r="GN7" s="75"/>
      <c r="GO7" s="75"/>
      <c r="GP7" s="75"/>
      <c r="GQ7" s="75"/>
      <c r="GR7" s="75"/>
      <c r="GS7" s="75"/>
      <c r="GT7" s="75"/>
      <c r="GU7" s="75"/>
      <c r="GV7" s="75"/>
      <c r="GW7" s="75"/>
      <c r="GX7" s="75"/>
      <c r="GY7" s="75"/>
      <c r="GZ7" s="75"/>
      <c r="HA7" s="75"/>
      <c r="HB7" s="75"/>
      <c r="HC7" s="75"/>
      <c r="HD7" s="75"/>
      <c r="HE7" s="75"/>
      <c r="HF7" s="75"/>
      <c r="HG7" s="75"/>
      <c r="HH7" s="75"/>
      <c r="HI7" s="75"/>
      <c r="HJ7" s="75"/>
      <c r="HK7" s="75"/>
      <c r="HL7" s="75"/>
      <c r="HM7" s="75"/>
    </row>
    <row r="8" spans="1:221" ht="71.25" customHeight="1" x14ac:dyDescent="0.2">
      <c r="A8" s="75"/>
      <c r="B8" s="107"/>
      <c r="C8" s="78" t="s">
        <v>95</v>
      </c>
      <c r="D8" s="82" t="s">
        <v>111</v>
      </c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GX8" s="75"/>
      <c r="GY8" s="75"/>
      <c r="GZ8" s="75"/>
      <c r="HA8" s="75"/>
      <c r="HB8" s="75"/>
      <c r="HC8" s="75"/>
      <c r="HD8" s="75"/>
      <c r="HE8" s="75"/>
      <c r="HF8" s="75"/>
      <c r="HG8" s="75"/>
      <c r="HH8" s="75"/>
      <c r="HI8" s="75"/>
      <c r="HJ8" s="75"/>
      <c r="HK8" s="75"/>
      <c r="HL8" s="75"/>
      <c r="HM8" s="75"/>
    </row>
    <row r="9" spans="1:221" ht="97.5" customHeight="1" x14ac:dyDescent="0.2">
      <c r="A9" s="75"/>
      <c r="B9" s="108"/>
      <c r="C9" s="78" t="s">
        <v>91</v>
      </c>
      <c r="D9" s="82" t="s">
        <v>110</v>
      </c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5"/>
      <c r="EP9" s="75"/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5"/>
      <c r="GB9" s="75"/>
      <c r="GC9" s="75"/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5"/>
      <c r="GP9" s="75"/>
      <c r="GQ9" s="75"/>
      <c r="GR9" s="75"/>
      <c r="GS9" s="75"/>
      <c r="GT9" s="75"/>
      <c r="GU9" s="75"/>
      <c r="GV9" s="75"/>
      <c r="GW9" s="75"/>
      <c r="GX9" s="75"/>
      <c r="GY9" s="75"/>
      <c r="GZ9" s="75"/>
      <c r="HA9" s="75"/>
      <c r="HB9" s="75"/>
      <c r="HC9" s="75"/>
      <c r="HD9" s="75"/>
      <c r="HE9" s="75"/>
      <c r="HF9" s="75"/>
      <c r="HG9" s="75"/>
      <c r="HH9" s="75"/>
      <c r="HI9" s="75"/>
      <c r="HJ9" s="75"/>
      <c r="HK9" s="75"/>
      <c r="HL9" s="75"/>
      <c r="HM9" s="75"/>
    </row>
    <row r="10" spans="1:221" ht="127.5" customHeight="1" x14ac:dyDescent="0.2">
      <c r="A10" s="75"/>
      <c r="B10" s="109" t="str">
        <f>'[1]фин план'!A12</f>
        <v>тех. обслуживание и ремонт систем водоснабжения и канализования</v>
      </c>
      <c r="C10" s="78" t="s">
        <v>96</v>
      </c>
      <c r="D10" s="82" t="s">
        <v>112</v>
      </c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75"/>
      <c r="FK10" s="75"/>
      <c r="FL10" s="75"/>
      <c r="FM10" s="75"/>
      <c r="FN10" s="75"/>
      <c r="FO10" s="75"/>
      <c r="FP10" s="75"/>
      <c r="FQ10" s="75"/>
      <c r="FR10" s="75"/>
      <c r="FS10" s="75"/>
      <c r="FT10" s="75"/>
      <c r="FU10" s="75"/>
      <c r="FV10" s="75"/>
      <c r="FW10" s="75"/>
      <c r="FX10" s="75"/>
      <c r="FY10" s="75"/>
      <c r="FZ10" s="75"/>
      <c r="GA10" s="75"/>
      <c r="GB10" s="75"/>
      <c r="GC10" s="75"/>
      <c r="GD10" s="75"/>
      <c r="GE10" s="75"/>
      <c r="GF10" s="75"/>
      <c r="GG10" s="75"/>
      <c r="GH10" s="75"/>
      <c r="GI10" s="75"/>
      <c r="GJ10" s="75"/>
      <c r="GK10" s="75"/>
      <c r="GL10" s="75"/>
      <c r="GM10" s="75"/>
      <c r="GN10" s="75"/>
      <c r="GO10" s="75"/>
      <c r="GP10" s="75"/>
      <c r="GQ10" s="75"/>
      <c r="GR10" s="75"/>
      <c r="GS10" s="75"/>
      <c r="GT10" s="75"/>
      <c r="GU10" s="75"/>
      <c r="GV10" s="75"/>
      <c r="GW10" s="75"/>
      <c r="GX10" s="75"/>
      <c r="GY10" s="75"/>
      <c r="GZ10" s="75"/>
      <c r="HA10" s="75"/>
      <c r="HB10" s="75"/>
      <c r="HC10" s="75"/>
      <c r="HD10" s="75"/>
      <c r="HE10" s="75"/>
      <c r="HF10" s="75"/>
      <c r="HG10" s="75"/>
      <c r="HH10" s="75"/>
      <c r="HI10" s="75"/>
      <c r="HJ10" s="75"/>
      <c r="HK10" s="75"/>
      <c r="HL10" s="75"/>
      <c r="HM10" s="75"/>
    </row>
    <row r="11" spans="1:221" ht="46.5" customHeight="1" x14ac:dyDescent="0.2">
      <c r="A11" s="75"/>
      <c r="B11" s="109"/>
      <c r="C11" s="78" t="s">
        <v>97</v>
      </c>
      <c r="D11" s="82" t="s">
        <v>109</v>
      </c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5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75"/>
      <c r="DY11" s="75"/>
      <c r="DZ11" s="75"/>
      <c r="EA11" s="75"/>
      <c r="EB11" s="75"/>
      <c r="EC11" s="75"/>
      <c r="ED11" s="75"/>
      <c r="EE11" s="75"/>
      <c r="EF11" s="75"/>
      <c r="EG11" s="75"/>
      <c r="EH11" s="75"/>
      <c r="EI11" s="75"/>
      <c r="EJ11" s="75"/>
      <c r="EK11" s="75"/>
      <c r="EL11" s="75"/>
      <c r="EM11" s="75"/>
      <c r="EN11" s="75"/>
      <c r="EO11" s="75"/>
      <c r="EP11" s="75"/>
      <c r="EQ11" s="75"/>
      <c r="ER11" s="75"/>
      <c r="ES11" s="75"/>
      <c r="ET11" s="75"/>
      <c r="EU11" s="75"/>
      <c r="EV11" s="75"/>
      <c r="EW11" s="75"/>
      <c r="EX11" s="75"/>
      <c r="EY11" s="75"/>
      <c r="EZ11" s="75"/>
      <c r="FA11" s="75"/>
      <c r="FB11" s="75"/>
      <c r="FC11" s="75"/>
      <c r="FD11" s="75"/>
      <c r="FE11" s="75"/>
      <c r="FF11" s="75"/>
      <c r="FG11" s="75"/>
      <c r="FH11" s="75"/>
      <c r="FI11" s="75"/>
      <c r="FJ11" s="75"/>
      <c r="FK11" s="75"/>
      <c r="FL11" s="75"/>
      <c r="FM11" s="75"/>
      <c r="FN11" s="75"/>
      <c r="FO11" s="75"/>
      <c r="FP11" s="75"/>
      <c r="FQ11" s="75"/>
      <c r="FR11" s="75"/>
      <c r="FS11" s="75"/>
      <c r="FT11" s="75"/>
      <c r="FU11" s="75"/>
      <c r="FV11" s="75"/>
      <c r="FW11" s="75"/>
      <c r="FX11" s="75"/>
      <c r="FY11" s="75"/>
      <c r="FZ11" s="75"/>
      <c r="GA11" s="75"/>
      <c r="GB11" s="75"/>
      <c r="GC11" s="75"/>
      <c r="GD11" s="75"/>
      <c r="GE11" s="75"/>
      <c r="GF11" s="75"/>
      <c r="GG11" s="75"/>
      <c r="GH11" s="75"/>
      <c r="GI11" s="75"/>
      <c r="GJ11" s="75"/>
      <c r="GK11" s="75"/>
      <c r="GL11" s="75"/>
      <c r="GM11" s="75"/>
      <c r="GN11" s="75"/>
      <c r="GO11" s="75"/>
      <c r="GP11" s="75"/>
      <c r="GQ11" s="75"/>
      <c r="GR11" s="75"/>
      <c r="GS11" s="75"/>
      <c r="GT11" s="75"/>
      <c r="GU11" s="75"/>
      <c r="GV11" s="75"/>
      <c r="GW11" s="75"/>
      <c r="GX11" s="75"/>
      <c r="GY11" s="75"/>
      <c r="GZ11" s="75"/>
      <c r="HA11" s="75"/>
      <c r="HB11" s="75"/>
      <c r="HC11" s="75"/>
      <c r="HD11" s="75"/>
      <c r="HE11" s="75"/>
      <c r="HF11" s="75"/>
      <c r="HG11" s="75"/>
      <c r="HH11" s="75"/>
      <c r="HI11" s="75"/>
      <c r="HJ11" s="75"/>
      <c r="HK11" s="75"/>
      <c r="HL11" s="75"/>
      <c r="HM11" s="75"/>
    </row>
    <row r="12" spans="1:221" ht="48.75" customHeight="1" x14ac:dyDescent="0.2">
      <c r="A12" s="75"/>
      <c r="B12" s="109"/>
      <c r="C12" s="78" t="s">
        <v>108</v>
      </c>
      <c r="D12" s="82" t="s">
        <v>109</v>
      </c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  <c r="EY12" s="75"/>
      <c r="EZ12" s="75"/>
      <c r="FA12" s="75"/>
      <c r="FB12" s="75"/>
      <c r="FC12" s="75"/>
      <c r="FD12" s="75"/>
      <c r="FE12" s="75"/>
      <c r="FF12" s="75"/>
      <c r="FG12" s="75"/>
      <c r="FH12" s="75"/>
      <c r="FI12" s="75"/>
      <c r="FJ12" s="75"/>
      <c r="FK12" s="75"/>
      <c r="FL12" s="75"/>
      <c r="FM12" s="75"/>
      <c r="FN12" s="75"/>
      <c r="FO12" s="75"/>
      <c r="FP12" s="75"/>
      <c r="FQ12" s="75"/>
      <c r="FR12" s="75"/>
      <c r="FS12" s="75"/>
      <c r="FT12" s="75"/>
      <c r="FU12" s="75"/>
      <c r="FV12" s="75"/>
      <c r="FW12" s="75"/>
      <c r="FX12" s="75"/>
      <c r="FY12" s="75"/>
      <c r="FZ12" s="75"/>
      <c r="GA12" s="75"/>
      <c r="GB12" s="75"/>
      <c r="GC12" s="75"/>
      <c r="GD12" s="75"/>
      <c r="GE12" s="75"/>
      <c r="GF12" s="75"/>
      <c r="GG12" s="75"/>
      <c r="GH12" s="75"/>
      <c r="GI12" s="75"/>
      <c r="GJ12" s="75"/>
      <c r="GK12" s="75"/>
      <c r="GL12" s="75"/>
      <c r="GM12" s="75"/>
      <c r="GN12" s="75"/>
      <c r="GO12" s="75"/>
      <c r="GP12" s="75"/>
      <c r="GQ12" s="75"/>
      <c r="GR12" s="75"/>
      <c r="GS12" s="75"/>
      <c r="GT12" s="75"/>
      <c r="GU12" s="75"/>
      <c r="GV12" s="75"/>
      <c r="GW12" s="75"/>
      <c r="GX12" s="75"/>
      <c r="GY12" s="75"/>
      <c r="GZ12" s="75"/>
      <c r="HA12" s="75"/>
      <c r="HB12" s="75"/>
      <c r="HC12" s="75"/>
      <c r="HD12" s="75"/>
      <c r="HE12" s="75"/>
      <c r="HF12" s="75"/>
      <c r="HG12" s="75"/>
      <c r="HH12" s="75"/>
      <c r="HI12" s="75"/>
      <c r="HJ12" s="75"/>
      <c r="HK12" s="75"/>
      <c r="HL12" s="75"/>
      <c r="HM12" s="75"/>
    </row>
    <row r="13" spans="1:221" ht="49.5" customHeight="1" x14ac:dyDescent="0.2">
      <c r="A13" s="75"/>
      <c r="B13" s="109"/>
      <c r="C13" s="78" t="s">
        <v>101</v>
      </c>
      <c r="D13" s="82" t="s">
        <v>109</v>
      </c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  <c r="EY13" s="75"/>
      <c r="EZ13" s="75"/>
      <c r="FA13" s="75"/>
      <c r="FB13" s="75"/>
      <c r="FC13" s="75"/>
      <c r="FD13" s="75"/>
      <c r="FE13" s="75"/>
      <c r="FF13" s="75"/>
      <c r="FG13" s="75"/>
      <c r="FH13" s="75"/>
      <c r="FI13" s="75"/>
      <c r="FJ13" s="75"/>
      <c r="FK13" s="75"/>
      <c r="FL13" s="75"/>
      <c r="FM13" s="75"/>
      <c r="FN13" s="75"/>
      <c r="FO13" s="75"/>
      <c r="FP13" s="75"/>
      <c r="FQ13" s="75"/>
      <c r="FR13" s="75"/>
      <c r="FS13" s="75"/>
      <c r="FT13" s="75"/>
      <c r="FU13" s="75"/>
      <c r="FV13" s="75"/>
      <c r="FW13" s="75"/>
      <c r="FX13" s="75"/>
      <c r="FY13" s="75"/>
      <c r="FZ13" s="75"/>
      <c r="GA13" s="75"/>
      <c r="GB13" s="75"/>
      <c r="GC13" s="75"/>
      <c r="GD13" s="75"/>
      <c r="GE13" s="75"/>
      <c r="GF13" s="75"/>
      <c r="GG13" s="75"/>
      <c r="GH13" s="75"/>
      <c r="GI13" s="75"/>
      <c r="GJ13" s="75"/>
      <c r="GK13" s="75"/>
      <c r="GL13" s="75"/>
      <c r="GM13" s="75"/>
      <c r="GN13" s="75"/>
      <c r="GO13" s="75"/>
      <c r="GP13" s="75"/>
      <c r="GQ13" s="75"/>
      <c r="GR13" s="75"/>
      <c r="GS13" s="75"/>
      <c r="GT13" s="75"/>
      <c r="GU13" s="75"/>
      <c r="GV13" s="75"/>
      <c r="GW13" s="75"/>
      <c r="GX13" s="75"/>
      <c r="GY13" s="75"/>
      <c r="GZ13" s="75"/>
      <c r="HA13" s="75"/>
      <c r="HB13" s="75"/>
      <c r="HC13" s="75"/>
      <c r="HD13" s="75"/>
      <c r="HE13" s="75"/>
      <c r="HF13" s="75"/>
      <c r="HG13" s="75"/>
      <c r="HH13" s="75"/>
      <c r="HI13" s="75"/>
      <c r="HJ13" s="75"/>
      <c r="HK13" s="75"/>
      <c r="HL13" s="75"/>
      <c r="HM13" s="75"/>
    </row>
    <row r="14" spans="1:221" ht="95.25" customHeight="1" x14ac:dyDescent="0.2">
      <c r="A14" s="75"/>
      <c r="B14" s="110" t="str">
        <f>'[1]фин план'!A15</f>
        <v xml:space="preserve">тех. обслуживание и ремонтвент. каналов </v>
      </c>
      <c r="C14" s="78" t="s">
        <v>98</v>
      </c>
      <c r="D14" s="82" t="s">
        <v>113</v>
      </c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</row>
    <row r="15" spans="1:221" ht="89.25" customHeight="1" x14ac:dyDescent="0.2">
      <c r="B15" s="109"/>
      <c r="C15" s="78" t="s">
        <v>99</v>
      </c>
      <c r="D15" s="82" t="s">
        <v>110</v>
      </c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75"/>
      <c r="DZ15" s="75"/>
      <c r="EA15" s="75"/>
      <c r="EB15" s="75"/>
      <c r="EC15" s="75"/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5"/>
      <c r="EO15" s="75"/>
      <c r="EP15" s="75"/>
      <c r="EQ15" s="75"/>
      <c r="ER15" s="75"/>
      <c r="ES15" s="75"/>
      <c r="ET15" s="75"/>
      <c r="EU15" s="75"/>
      <c r="EV15" s="75"/>
      <c r="EW15" s="75"/>
      <c r="EX15" s="75"/>
      <c r="EY15" s="75"/>
      <c r="EZ15" s="75"/>
      <c r="FA15" s="75"/>
      <c r="FB15" s="75"/>
      <c r="FC15" s="75"/>
      <c r="FD15" s="75"/>
      <c r="FE15" s="75"/>
      <c r="FF15" s="75"/>
      <c r="FG15" s="75"/>
      <c r="FH15" s="75"/>
      <c r="FI15" s="75"/>
      <c r="FJ15" s="75"/>
      <c r="FK15" s="75"/>
      <c r="FL15" s="75"/>
      <c r="FM15" s="75"/>
      <c r="FN15" s="75"/>
      <c r="FO15" s="75"/>
      <c r="FP15" s="75"/>
      <c r="FQ15" s="75"/>
      <c r="FR15" s="75"/>
      <c r="FS15" s="75"/>
      <c r="FT15" s="75"/>
      <c r="FU15" s="75"/>
      <c r="FV15" s="75"/>
      <c r="FW15" s="75"/>
      <c r="FX15" s="75"/>
      <c r="FY15" s="75"/>
      <c r="FZ15" s="75"/>
      <c r="GA15" s="75"/>
      <c r="GB15" s="75"/>
      <c r="GC15" s="75"/>
      <c r="GD15" s="75"/>
      <c r="GE15" s="75"/>
      <c r="GF15" s="75"/>
      <c r="GG15" s="75"/>
      <c r="GH15" s="75"/>
      <c r="GI15" s="75"/>
      <c r="GJ15" s="75"/>
      <c r="GK15" s="75"/>
      <c r="GL15" s="75"/>
      <c r="GM15" s="75"/>
      <c r="GN15" s="75"/>
      <c r="GO15" s="75"/>
      <c r="GP15" s="75"/>
      <c r="GQ15" s="75"/>
      <c r="GR15" s="75"/>
      <c r="GS15" s="75"/>
      <c r="GT15" s="75"/>
      <c r="GU15" s="75"/>
      <c r="GV15" s="75"/>
      <c r="GW15" s="75"/>
      <c r="GX15" s="75"/>
      <c r="GY15" s="75"/>
      <c r="GZ15" s="75"/>
      <c r="HA15" s="75"/>
      <c r="HB15" s="75"/>
      <c r="HC15" s="75"/>
      <c r="HD15" s="75"/>
      <c r="HE15" s="75"/>
      <c r="HF15" s="75"/>
      <c r="HG15" s="75"/>
      <c r="HH15" s="75"/>
      <c r="HI15" s="75"/>
      <c r="HJ15" s="75"/>
      <c r="HK15" s="75"/>
      <c r="HL15" s="75"/>
      <c r="HM15" s="75"/>
    </row>
    <row r="16" spans="1:221" ht="77.25" customHeight="1" x14ac:dyDescent="0.2">
      <c r="B16" s="109"/>
      <c r="C16" s="78" t="s">
        <v>100</v>
      </c>
      <c r="D16" s="82" t="s">
        <v>109</v>
      </c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</row>
    <row r="17" spans="1:221" ht="56.25" customHeight="1" x14ac:dyDescent="0.2">
      <c r="B17" s="109"/>
      <c r="C17" s="78" t="s">
        <v>102</v>
      </c>
      <c r="D17" s="82" t="s">
        <v>111</v>
      </c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5"/>
      <c r="EE17" s="75"/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  <c r="EQ17" s="75"/>
      <c r="ER17" s="75"/>
      <c r="ES17" s="75"/>
      <c r="ET17" s="75"/>
      <c r="EU17" s="75"/>
      <c r="EV17" s="75"/>
      <c r="EW17" s="75"/>
      <c r="EX17" s="75"/>
      <c r="EY17" s="75"/>
      <c r="EZ17" s="75"/>
      <c r="FA17" s="75"/>
      <c r="FB17" s="75"/>
      <c r="FC17" s="75"/>
      <c r="FD17" s="75"/>
      <c r="FE17" s="75"/>
      <c r="FF17" s="75"/>
      <c r="FG17" s="75"/>
      <c r="FH17" s="75"/>
      <c r="FI17" s="75"/>
      <c r="FJ17" s="75"/>
      <c r="FK17" s="75"/>
      <c r="FL17" s="75"/>
      <c r="FM17" s="75"/>
      <c r="FN17" s="75"/>
      <c r="FO17" s="75"/>
      <c r="FP17" s="75"/>
      <c r="FQ17" s="75"/>
      <c r="FR17" s="75"/>
      <c r="FS17" s="75"/>
      <c r="FT17" s="75"/>
      <c r="FU17" s="75"/>
      <c r="FV17" s="75"/>
      <c r="FW17" s="75"/>
      <c r="FX17" s="75"/>
      <c r="FY17" s="75"/>
      <c r="FZ17" s="75"/>
      <c r="GA17" s="75"/>
      <c r="GB17" s="75"/>
      <c r="GC17" s="75"/>
      <c r="GD17" s="75"/>
      <c r="GE17" s="75"/>
      <c r="GF17" s="75"/>
      <c r="GG17" s="75"/>
      <c r="GH17" s="75"/>
      <c r="GI17" s="75"/>
      <c r="GJ17" s="75"/>
      <c r="GK17" s="75"/>
      <c r="GL17" s="75"/>
      <c r="GM17" s="75"/>
      <c r="GN17" s="75"/>
      <c r="GO17" s="75"/>
      <c r="GP17" s="75"/>
      <c r="GQ17" s="75"/>
      <c r="GR17" s="75"/>
      <c r="GS17" s="75"/>
      <c r="GT17" s="75"/>
      <c r="GU17" s="75"/>
      <c r="GV17" s="75"/>
      <c r="GW17" s="75"/>
      <c r="GX17" s="75"/>
      <c r="GY17" s="75"/>
      <c r="GZ17" s="75"/>
      <c r="HA17" s="75"/>
      <c r="HB17" s="75"/>
      <c r="HC17" s="75"/>
      <c r="HD17" s="75"/>
      <c r="HE17" s="75"/>
      <c r="HF17" s="75"/>
      <c r="HG17" s="75"/>
      <c r="HH17" s="75"/>
      <c r="HI17" s="75"/>
      <c r="HJ17" s="75"/>
      <c r="HK17" s="75"/>
      <c r="HL17" s="75"/>
      <c r="HM17" s="75"/>
    </row>
    <row r="18" spans="1:221" ht="87" customHeight="1" x14ac:dyDescent="0.2">
      <c r="B18" s="104" t="s">
        <v>56</v>
      </c>
      <c r="C18" s="78" t="s">
        <v>103</v>
      </c>
      <c r="D18" s="82" t="s">
        <v>110</v>
      </c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  <c r="EY18" s="75"/>
      <c r="EZ18" s="75"/>
      <c r="FA18" s="75"/>
      <c r="FB18" s="75"/>
      <c r="FC18" s="75"/>
      <c r="FD18" s="75"/>
      <c r="FE18" s="75"/>
      <c r="FF18" s="75"/>
      <c r="FG18" s="75"/>
      <c r="FH18" s="75"/>
      <c r="FI18" s="75"/>
      <c r="FJ18" s="75"/>
      <c r="FK18" s="75"/>
      <c r="FL18" s="75"/>
      <c r="FM18" s="75"/>
      <c r="FN18" s="75"/>
      <c r="FO18" s="75"/>
      <c r="FP18" s="75"/>
      <c r="FQ18" s="75"/>
      <c r="FR18" s="75"/>
      <c r="FS18" s="75"/>
      <c r="FT18" s="75"/>
      <c r="FU18" s="75"/>
      <c r="FV18" s="75"/>
      <c r="FW18" s="75"/>
      <c r="FX18" s="75"/>
      <c r="FY18" s="75"/>
      <c r="FZ18" s="75"/>
      <c r="GA18" s="75"/>
      <c r="GB18" s="75"/>
      <c r="GC18" s="75"/>
      <c r="GD18" s="75"/>
      <c r="GE18" s="75"/>
      <c r="GF18" s="75"/>
      <c r="GG18" s="75"/>
      <c r="GH18" s="75"/>
      <c r="GI18" s="75"/>
      <c r="GJ18" s="75"/>
      <c r="GK18" s="75"/>
      <c r="GL18" s="75"/>
      <c r="GM18" s="75"/>
      <c r="GN18" s="75"/>
      <c r="GO18" s="75"/>
      <c r="GP18" s="75"/>
      <c r="GQ18" s="75"/>
      <c r="GR18" s="75"/>
      <c r="GS18" s="75"/>
      <c r="GT18" s="75"/>
      <c r="GU18" s="75"/>
      <c r="GV18" s="75"/>
      <c r="GW18" s="75"/>
      <c r="GX18" s="75"/>
      <c r="GY18" s="75"/>
      <c r="GZ18" s="75"/>
      <c r="HA18" s="75"/>
      <c r="HB18" s="75"/>
      <c r="HC18" s="75"/>
      <c r="HD18" s="75"/>
      <c r="HE18" s="75"/>
      <c r="HF18" s="75"/>
      <c r="HG18" s="75"/>
      <c r="HH18" s="75"/>
      <c r="HI18" s="75"/>
      <c r="HJ18" s="75"/>
      <c r="HK18" s="75"/>
      <c r="HL18" s="75"/>
      <c r="HM18" s="75"/>
    </row>
    <row r="19" spans="1:221" ht="55.5" customHeight="1" x14ac:dyDescent="0.2">
      <c r="B19" s="104"/>
      <c r="C19" s="78" t="s">
        <v>104</v>
      </c>
      <c r="D19" s="82" t="s">
        <v>109</v>
      </c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  <c r="EY19" s="75"/>
      <c r="EZ19" s="75"/>
      <c r="FA19" s="75"/>
      <c r="FB19" s="75"/>
      <c r="FC19" s="75"/>
      <c r="FD19" s="75"/>
      <c r="FE19" s="75"/>
      <c r="FF19" s="75"/>
      <c r="FG19" s="75"/>
      <c r="FH19" s="75"/>
      <c r="FI19" s="75"/>
      <c r="FJ19" s="75"/>
      <c r="FK19" s="75"/>
      <c r="FL19" s="75"/>
      <c r="FM19" s="75"/>
      <c r="FN19" s="75"/>
      <c r="FO19" s="75"/>
      <c r="FP19" s="75"/>
      <c r="FQ19" s="75"/>
      <c r="FR19" s="75"/>
      <c r="FS19" s="75"/>
      <c r="FT19" s="75"/>
      <c r="FU19" s="75"/>
      <c r="FV19" s="75"/>
      <c r="FW19" s="75"/>
      <c r="FX19" s="75"/>
      <c r="FY19" s="75"/>
      <c r="FZ19" s="75"/>
      <c r="GA19" s="75"/>
      <c r="GB19" s="75"/>
      <c r="GC19" s="75"/>
      <c r="GD19" s="75"/>
      <c r="GE19" s="75"/>
      <c r="GF19" s="75"/>
      <c r="GG19" s="75"/>
      <c r="GH19" s="75"/>
      <c r="GI19" s="75"/>
      <c r="GJ19" s="75"/>
      <c r="GK19" s="75"/>
      <c r="GL19" s="75"/>
      <c r="GM19" s="75"/>
      <c r="GN19" s="75"/>
      <c r="GO19" s="75"/>
      <c r="GP19" s="75"/>
      <c r="GQ19" s="75"/>
      <c r="GR19" s="75"/>
      <c r="GS19" s="75"/>
      <c r="GT19" s="75"/>
      <c r="GU19" s="75"/>
      <c r="GV19" s="75"/>
      <c r="GW19" s="75"/>
      <c r="GX19" s="75"/>
      <c r="GY19" s="75"/>
      <c r="GZ19" s="75"/>
      <c r="HA19" s="75"/>
      <c r="HB19" s="75"/>
      <c r="HC19" s="75"/>
      <c r="HD19" s="75"/>
      <c r="HE19" s="75"/>
      <c r="HF19" s="75"/>
      <c r="HG19" s="75"/>
      <c r="HH19" s="75"/>
      <c r="HI19" s="75"/>
      <c r="HJ19" s="75"/>
      <c r="HK19" s="75"/>
      <c r="HL19" s="75"/>
      <c r="HM19" s="75"/>
    </row>
    <row r="20" spans="1:221" ht="49.5" customHeight="1" x14ac:dyDescent="0.2">
      <c r="B20" s="104"/>
      <c r="C20" s="78" t="s">
        <v>105</v>
      </c>
      <c r="D20" s="82" t="s">
        <v>114</v>
      </c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5"/>
      <c r="FC20" s="75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  <c r="HL20" s="75"/>
      <c r="HM20" s="75"/>
    </row>
    <row r="21" spans="1:221" ht="106.5" customHeight="1" x14ac:dyDescent="0.2">
      <c r="B21" s="104"/>
      <c r="C21" s="78" t="s">
        <v>93</v>
      </c>
      <c r="D21" s="82" t="s">
        <v>113</v>
      </c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75"/>
      <c r="DJ21" s="75"/>
      <c r="DK21" s="75"/>
      <c r="DL21" s="75"/>
      <c r="DM21" s="75"/>
      <c r="DN21" s="75"/>
      <c r="DO21" s="75"/>
      <c r="DP21" s="75"/>
      <c r="DQ21" s="75"/>
      <c r="DR21" s="75"/>
      <c r="DS21" s="75"/>
      <c r="DT21" s="75"/>
      <c r="DU21" s="75"/>
      <c r="DV21" s="75"/>
      <c r="DW21" s="75"/>
      <c r="DX21" s="75"/>
      <c r="DY21" s="75"/>
      <c r="DZ21" s="75"/>
      <c r="EA21" s="75"/>
      <c r="EB21" s="75"/>
      <c r="EC21" s="75"/>
      <c r="ED21" s="75"/>
      <c r="EE21" s="75"/>
      <c r="EF21" s="75"/>
      <c r="EG21" s="75"/>
      <c r="EH21" s="75"/>
      <c r="EI21" s="75"/>
      <c r="EJ21" s="75"/>
      <c r="EK21" s="75"/>
      <c r="EL21" s="75"/>
      <c r="EM21" s="75"/>
      <c r="EN21" s="75"/>
      <c r="EO21" s="75"/>
      <c r="EP21" s="75"/>
      <c r="EQ21" s="75"/>
      <c r="ER21" s="75"/>
      <c r="ES21" s="75"/>
      <c r="ET21" s="75"/>
      <c r="EU21" s="75"/>
      <c r="EV21" s="75"/>
      <c r="EW21" s="75"/>
      <c r="EX21" s="75"/>
      <c r="EY21" s="75"/>
      <c r="EZ21" s="75"/>
      <c r="FA21" s="75"/>
      <c r="FB21" s="75"/>
      <c r="FC21" s="75"/>
      <c r="FD21" s="75"/>
      <c r="FE21" s="75"/>
      <c r="FF21" s="75"/>
      <c r="FG21" s="75"/>
      <c r="FH21" s="75"/>
      <c r="FI21" s="75"/>
      <c r="FJ21" s="75"/>
      <c r="FK21" s="75"/>
      <c r="FL21" s="75"/>
      <c r="FM21" s="75"/>
      <c r="FN21" s="75"/>
      <c r="FO21" s="75"/>
      <c r="FP21" s="75"/>
      <c r="FQ21" s="75"/>
      <c r="FR21" s="75"/>
      <c r="FS21" s="75"/>
      <c r="FT21" s="75"/>
      <c r="FU21" s="75"/>
      <c r="FV21" s="75"/>
      <c r="FW21" s="75"/>
      <c r="FX21" s="75"/>
      <c r="FY21" s="75"/>
      <c r="FZ21" s="75"/>
      <c r="GA21" s="75"/>
      <c r="GB21" s="75"/>
      <c r="GC21" s="75"/>
      <c r="GD21" s="75"/>
      <c r="GE21" s="75"/>
      <c r="GF21" s="75"/>
      <c r="GG21" s="75"/>
      <c r="GH21" s="75"/>
      <c r="GI21" s="75"/>
      <c r="GJ21" s="75"/>
      <c r="GK21" s="75"/>
      <c r="GL21" s="75"/>
      <c r="GM21" s="75"/>
      <c r="GN21" s="75"/>
      <c r="GO21" s="75"/>
      <c r="GP21" s="75"/>
      <c r="GQ21" s="75"/>
      <c r="GR21" s="75"/>
      <c r="GS21" s="75"/>
      <c r="GT21" s="75"/>
      <c r="GU21" s="75"/>
      <c r="GV21" s="75"/>
      <c r="GW21" s="75"/>
      <c r="GX21" s="75"/>
      <c r="GY21" s="75"/>
      <c r="GZ21" s="75"/>
      <c r="HA21" s="75"/>
      <c r="HB21" s="75"/>
      <c r="HC21" s="75"/>
      <c r="HD21" s="75"/>
      <c r="HE21" s="75"/>
      <c r="HF21" s="75"/>
      <c r="HG21" s="75"/>
      <c r="HH21" s="75"/>
      <c r="HI21" s="75"/>
      <c r="HJ21" s="75"/>
      <c r="HK21" s="75"/>
      <c r="HL21" s="75"/>
      <c r="HM21" s="75"/>
    </row>
    <row r="22" spans="1:221" ht="102" customHeight="1" x14ac:dyDescent="0.2">
      <c r="B22" s="70" t="str">
        <f>'[1]фин план'!A13</f>
        <v>тех. обслуживание и ремонт электрических сетей и электрооборудования</v>
      </c>
      <c r="C22" s="78" t="s">
        <v>58</v>
      </c>
      <c r="D22" s="82" t="s">
        <v>115</v>
      </c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75"/>
      <c r="DJ22" s="75"/>
      <c r="DK22" s="75"/>
      <c r="DL22" s="75"/>
      <c r="DM22" s="75"/>
      <c r="DN22" s="75"/>
      <c r="DO22" s="75"/>
      <c r="DP22" s="75"/>
      <c r="DQ22" s="75"/>
      <c r="DR22" s="75"/>
      <c r="DS22" s="75"/>
      <c r="DT22" s="75"/>
      <c r="DU22" s="75"/>
      <c r="DV22" s="75"/>
      <c r="DW22" s="75"/>
      <c r="DX22" s="75"/>
      <c r="DY22" s="75"/>
      <c r="DZ22" s="75"/>
      <c r="EA22" s="75"/>
      <c r="EB22" s="75"/>
      <c r="EC22" s="75"/>
      <c r="ED22" s="75"/>
      <c r="EE22" s="75"/>
      <c r="EF22" s="75"/>
      <c r="EG22" s="75"/>
      <c r="EH22" s="75"/>
      <c r="EI22" s="75"/>
      <c r="EJ22" s="75"/>
      <c r="EK22" s="75"/>
      <c r="EL22" s="75"/>
      <c r="EM22" s="75"/>
      <c r="EN22" s="75"/>
      <c r="EO22" s="75"/>
      <c r="EP22" s="75"/>
      <c r="EQ22" s="75"/>
      <c r="ER22" s="75"/>
      <c r="ES22" s="75"/>
      <c r="ET22" s="75"/>
      <c r="EU22" s="75"/>
      <c r="EV22" s="75"/>
      <c r="EW22" s="75"/>
      <c r="EX22" s="75"/>
      <c r="EY22" s="75"/>
      <c r="EZ22" s="75"/>
      <c r="FA22" s="75"/>
      <c r="FB22" s="75"/>
      <c r="FC22" s="75"/>
      <c r="FD22" s="75"/>
      <c r="FE22" s="75"/>
      <c r="FF22" s="75"/>
      <c r="FG22" s="75"/>
      <c r="FH22" s="75"/>
      <c r="FI22" s="75"/>
      <c r="FJ22" s="75"/>
      <c r="FK22" s="75"/>
      <c r="FL22" s="75"/>
      <c r="FM22" s="75"/>
      <c r="FN22" s="75"/>
      <c r="FO22" s="75"/>
      <c r="FP22" s="75"/>
      <c r="FQ22" s="75"/>
      <c r="FR22" s="75"/>
      <c r="FS22" s="75"/>
      <c r="FT22" s="75"/>
      <c r="FU22" s="75"/>
      <c r="FV22" s="75"/>
      <c r="FW22" s="75"/>
      <c r="FX22" s="75"/>
      <c r="FY22" s="75"/>
      <c r="FZ22" s="75"/>
      <c r="GA22" s="75"/>
      <c r="GB22" s="75"/>
      <c r="GC22" s="75"/>
      <c r="GD22" s="75"/>
      <c r="GE22" s="75"/>
      <c r="GF22" s="75"/>
      <c r="GG22" s="75"/>
      <c r="GH22" s="75"/>
      <c r="GI22" s="75"/>
      <c r="GJ22" s="75"/>
      <c r="GK22" s="75"/>
      <c r="GL22" s="75"/>
      <c r="GM22" s="75"/>
      <c r="GN22" s="75"/>
      <c r="GO22" s="75"/>
      <c r="GP22" s="75"/>
      <c r="GQ22" s="75"/>
      <c r="GR22" s="75"/>
      <c r="GS22" s="75"/>
      <c r="GT22" s="75"/>
      <c r="GU22" s="75"/>
      <c r="GV22" s="75"/>
      <c r="GW22" s="75"/>
      <c r="GX22" s="75"/>
      <c r="GY22" s="75"/>
      <c r="GZ22" s="75"/>
      <c r="HA22" s="75"/>
      <c r="HB22" s="75"/>
      <c r="HC22" s="75"/>
      <c r="HD22" s="75"/>
      <c r="HE22" s="75"/>
      <c r="HF22" s="75"/>
      <c r="HG22" s="75"/>
      <c r="HH22" s="75"/>
      <c r="HI22" s="75"/>
      <c r="HJ22" s="75"/>
      <c r="HK22" s="75"/>
      <c r="HL22" s="75"/>
      <c r="HM22" s="75"/>
    </row>
    <row r="23" spans="1:221" ht="74.25" customHeight="1" x14ac:dyDescent="0.2">
      <c r="A23" s="77"/>
      <c r="B23" s="71" t="s">
        <v>8</v>
      </c>
      <c r="C23" s="80" t="s">
        <v>106</v>
      </c>
      <c r="D23" s="82" t="s">
        <v>116</v>
      </c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75"/>
      <c r="DJ23" s="75"/>
      <c r="DK23" s="75"/>
      <c r="DL23" s="75"/>
      <c r="DM23" s="75"/>
      <c r="DN23" s="75"/>
      <c r="DO23" s="75"/>
      <c r="DP23" s="75"/>
      <c r="DQ23" s="75"/>
      <c r="DR23" s="75"/>
      <c r="DS23" s="75"/>
      <c r="DT23" s="75"/>
      <c r="DU23" s="75"/>
      <c r="DV23" s="75"/>
      <c r="DW23" s="75"/>
      <c r="DX23" s="75"/>
      <c r="DY23" s="75"/>
      <c r="DZ23" s="75"/>
      <c r="EA23" s="75"/>
      <c r="EB23" s="75"/>
      <c r="EC23" s="75"/>
      <c r="ED23" s="75"/>
      <c r="EE23" s="75"/>
      <c r="EF23" s="75"/>
      <c r="EG23" s="75"/>
      <c r="EH23" s="75"/>
      <c r="EI23" s="75"/>
      <c r="EJ23" s="75"/>
      <c r="EK23" s="75"/>
      <c r="EL23" s="75"/>
      <c r="EM23" s="75"/>
      <c r="EN23" s="75"/>
      <c r="EO23" s="75"/>
      <c r="EP23" s="75"/>
      <c r="EQ23" s="75"/>
      <c r="ER23" s="75"/>
      <c r="ES23" s="75"/>
      <c r="ET23" s="75"/>
      <c r="EU23" s="75"/>
      <c r="EV23" s="75"/>
      <c r="EW23" s="75"/>
      <c r="EX23" s="75"/>
      <c r="EY23" s="75"/>
      <c r="EZ23" s="75"/>
      <c r="FA23" s="75"/>
      <c r="FB23" s="75"/>
      <c r="FC23" s="75"/>
      <c r="FD23" s="75"/>
      <c r="FE23" s="75"/>
      <c r="FF23" s="75"/>
      <c r="FG23" s="75"/>
      <c r="FH23" s="75"/>
      <c r="FI23" s="75"/>
      <c r="FJ23" s="75"/>
      <c r="FK23" s="75"/>
      <c r="FL23" s="75"/>
      <c r="FM23" s="75"/>
      <c r="FN23" s="75"/>
      <c r="FO23" s="75"/>
      <c r="FP23" s="75"/>
      <c r="FQ23" s="75"/>
      <c r="FR23" s="75"/>
      <c r="FS23" s="75"/>
      <c r="FT23" s="75"/>
      <c r="FU23" s="75"/>
      <c r="FV23" s="75"/>
      <c r="FW23" s="75"/>
      <c r="FX23" s="75"/>
      <c r="FY23" s="75"/>
      <c r="FZ23" s="75"/>
      <c r="GA23" s="75"/>
      <c r="GB23" s="75"/>
      <c r="GC23" s="75"/>
      <c r="GD23" s="75"/>
      <c r="GE23" s="75"/>
      <c r="GF23" s="75"/>
      <c r="GG23" s="75"/>
      <c r="GH23" s="75"/>
      <c r="GI23" s="75"/>
      <c r="GJ23" s="75"/>
      <c r="GK23" s="75"/>
      <c r="GL23" s="75"/>
      <c r="GM23" s="75"/>
      <c r="GN23" s="75"/>
      <c r="GO23" s="75"/>
      <c r="GP23" s="75"/>
      <c r="GQ23" s="75"/>
      <c r="GR23" s="75"/>
      <c r="GS23" s="75"/>
      <c r="GT23" s="75"/>
      <c r="GU23" s="75"/>
      <c r="GV23" s="75"/>
      <c r="GW23" s="75"/>
      <c r="GX23" s="75"/>
      <c r="GY23" s="75"/>
      <c r="GZ23" s="75"/>
      <c r="HA23" s="75"/>
      <c r="HB23" s="75"/>
      <c r="HC23" s="75"/>
      <c r="HD23" s="75"/>
      <c r="HE23" s="75"/>
      <c r="HF23" s="75"/>
      <c r="HG23" s="75"/>
      <c r="HH23" s="75"/>
      <c r="HI23" s="75"/>
      <c r="HJ23" s="75"/>
      <c r="HK23" s="75"/>
      <c r="HL23" s="75"/>
      <c r="HM23" s="75"/>
    </row>
    <row r="24" spans="1:221" ht="75.75" customHeight="1" x14ac:dyDescent="0.2">
      <c r="B24" s="71" t="str">
        <f>'[1]фин план'!A17</f>
        <v>тех. обслуживание и ремонт  лифтов</v>
      </c>
      <c r="C24" s="78" t="s">
        <v>107</v>
      </c>
      <c r="D24" s="82" t="s">
        <v>115</v>
      </c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75"/>
      <c r="DO24" s="75"/>
      <c r="DP24" s="75"/>
      <c r="DQ24" s="75"/>
      <c r="DR24" s="75"/>
      <c r="DS24" s="75"/>
      <c r="DT24" s="75"/>
      <c r="DU24" s="75"/>
      <c r="DV24" s="75"/>
      <c r="DW24" s="75"/>
      <c r="DX24" s="75"/>
      <c r="DY24" s="75"/>
      <c r="DZ24" s="75"/>
      <c r="EA24" s="75"/>
      <c r="EB24" s="75"/>
      <c r="EC24" s="75"/>
      <c r="ED24" s="75"/>
      <c r="EE24" s="75"/>
      <c r="EF24" s="75"/>
      <c r="EG24" s="75"/>
      <c r="EH24" s="75"/>
      <c r="EI24" s="75"/>
      <c r="EJ24" s="75"/>
      <c r="EK24" s="75"/>
      <c r="EL24" s="75"/>
      <c r="EM24" s="75"/>
      <c r="EN24" s="75"/>
      <c r="EO24" s="75"/>
      <c r="EP24" s="75"/>
      <c r="EQ24" s="75"/>
      <c r="ER24" s="75"/>
      <c r="ES24" s="75"/>
      <c r="ET24" s="75"/>
      <c r="EU24" s="75"/>
      <c r="EV24" s="75"/>
      <c r="EW24" s="75"/>
      <c r="EX24" s="75"/>
      <c r="EY24" s="75"/>
      <c r="EZ24" s="75"/>
      <c r="FA24" s="75"/>
      <c r="FB24" s="75"/>
      <c r="FC24" s="75"/>
      <c r="FD24" s="75"/>
      <c r="FE24" s="75"/>
      <c r="FF24" s="75"/>
      <c r="FG24" s="75"/>
      <c r="FH24" s="75"/>
      <c r="FI24" s="75"/>
      <c r="FJ24" s="75"/>
      <c r="FK24" s="75"/>
      <c r="FL24" s="75"/>
      <c r="FM24" s="75"/>
      <c r="FN24" s="75"/>
      <c r="FO24" s="75"/>
      <c r="FP24" s="75"/>
      <c r="FQ24" s="75"/>
      <c r="FR24" s="75"/>
      <c r="FS24" s="75"/>
      <c r="FT24" s="75"/>
      <c r="FU24" s="75"/>
      <c r="FV24" s="75"/>
      <c r="FW24" s="75"/>
      <c r="FX24" s="75"/>
      <c r="FY24" s="75"/>
      <c r="FZ24" s="75"/>
      <c r="GA24" s="75"/>
      <c r="GB24" s="75"/>
      <c r="GC24" s="75"/>
      <c r="GD24" s="75"/>
      <c r="GE24" s="75"/>
      <c r="GF24" s="75"/>
      <c r="GG24" s="75"/>
      <c r="GH24" s="75"/>
      <c r="GI24" s="75"/>
      <c r="GJ24" s="75"/>
      <c r="GK24" s="75"/>
      <c r="GL24" s="75"/>
      <c r="GM24" s="75"/>
      <c r="GN24" s="75"/>
      <c r="GO24" s="75"/>
      <c r="GP24" s="75"/>
      <c r="GQ24" s="75"/>
      <c r="GR24" s="75"/>
      <c r="GS24" s="75"/>
      <c r="GT24" s="75"/>
      <c r="GU24" s="75"/>
      <c r="GV24" s="75"/>
      <c r="GW24" s="75"/>
      <c r="GX24" s="75"/>
      <c r="GY24" s="75"/>
      <c r="GZ24" s="75"/>
      <c r="HA24" s="75"/>
      <c r="HB24" s="75"/>
      <c r="HC24" s="75"/>
      <c r="HD24" s="75"/>
      <c r="HE24" s="75"/>
      <c r="HF24" s="75"/>
      <c r="HG24" s="75"/>
      <c r="HH24" s="75"/>
      <c r="HI24" s="75"/>
      <c r="HJ24" s="75"/>
      <c r="HK24" s="75"/>
      <c r="HL24" s="75"/>
      <c r="HM24" s="75"/>
    </row>
  </sheetData>
  <mergeCells count="5">
    <mergeCell ref="B18:B21"/>
    <mergeCell ref="B3:C3"/>
    <mergeCell ref="B6:B9"/>
    <mergeCell ref="B10:B13"/>
    <mergeCell ref="B14:B17"/>
  </mergeCells>
  <printOptions gridLines="1"/>
  <pageMargins left="0.15748031496062992" right="0.23622047244094491" top="0.15748031496062992" bottom="0.15748031496062992" header="0.51181102362204722" footer="0.51181102362204722"/>
  <pageSetup paperSize="9" scale="50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7" sqref="I27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фин план</vt:lpstr>
      <vt:lpstr>штатное расписание</vt:lpstr>
      <vt:lpstr>план работ</vt:lpstr>
      <vt:lpstr>Лист1</vt:lpstr>
      <vt:lpstr>Лист2</vt:lpstr>
      <vt:lpstr>Лист3</vt:lpstr>
      <vt:lpstr>Лист4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revision>1</cp:revision>
  <cp:lastPrinted>2021-10-22T08:38:32Z</cp:lastPrinted>
  <dcterms:created xsi:type="dcterms:W3CDTF">1996-10-09T02:32:33Z</dcterms:created>
  <dcterms:modified xsi:type="dcterms:W3CDTF">2021-10-22T08:48:13Z</dcterms:modified>
</cp:coreProperties>
</file>