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120" yWindow="120" windowWidth="9720" windowHeight="7320" tabRatio="841"/>
  </bookViews>
  <sheets>
    <sheet name="фин план" sheetId="3" r:id="rId1"/>
    <sheet name="штатное расписание" sheetId="4" r:id="rId2"/>
    <sheet name="план работ" sheetId="5" r:id="rId3"/>
  </sheets>
  <calcPr calcId="145621"/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5" i="4"/>
  <c r="F12" i="4"/>
  <c r="F11" i="4"/>
  <c r="E12" i="4"/>
  <c r="E11" i="4"/>
  <c r="D19" i="4"/>
  <c r="C18" i="4"/>
  <c r="E18" i="4"/>
  <c r="E19" i="4"/>
  <c r="B19" i="4"/>
  <c r="C19" i="4"/>
  <c r="F18" i="4"/>
  <c r="G29" i="5"/>
  <c r="G38" i="5"/>
  <c r="G23" i="5"/>
  <c r="G17" i="5"/>
  <c r="G34" i="5"/>
  <c r="C11" i="4"/>
  <c r="C5" i="4"/>
  <c r="E5" i="4"/>
  <c r="F5" i="4"/>
  <c r="C6" i="4"/>
  <c r="E6" i="4"/>
  <c r="C7" i="4"/>
  <c r="F7" i="4"/>
  <c r="H7" i="4"/>
  <c r="E7" i="4"/>
  <c r="C8" i="4"/>
  <c r="E8" i="4"/>
  <c r="C9" i="4"/>
  <c r="E9" i="4"/>
  <c r="F9" i="4"/>
  <c r="C10" i="4"/>
  <c r="E10" i="4"/>
  <c r="F10" i="4"/>
  <c r="C12" i="4"/>
  <c r="C13" i="4"/>
  <c r="E13" i="4"/>
  <c r="C14" i="4"/>
  <c r="E14" i="4"/>
  <c r="F14" i="4"/>
  <c r="C15" i="4"/>
  <c r="E15" i="4"/>
  <c r="F15" i="4"/>
  <c r="C16" i="4"/>
  <c r="E16" i="4"/>
  <c r="C17" i="4"/>
  <c r="E17" i="4"/>
  <c r="F29" i="5"/>
  <c r="F23" i="5"/>
  <c r="F34" i="5"/>
  <c r="F38" i="5"/>
  <c r="B35" i="5"/>
  <c r="B24" i="5"/>
  <c r="B18" i="5"/>
  <c r="B6" i="5"/>
  <c r="F17" i="5"/>
  <c r="F16" i="4"/>
  <c r="H12" i="4"/>
  <c r="H16" i="4"/>
  <c r="H15" i="4"/>
  <c r="F6" i="4"/>
  <c r="H14" i="4"/>
  <c r="H10" i="4"/>
  <c r="H9" i="4"/>
  <c r="F17" i="4"/>
  <c r="F13" i="4"/>
  <c r="H13" i="4"/>
  <c r="F8" i="4"/>
  <c r="H8" i="4"/>
  <c r="F19" i="4"/>
  <c r="H18" i="4"/>
  <c r="G19" i="4"/>
  <c r="H5" i="4"/>
  <c r="H17" i="4"/>
  <c r="H11" i="4"/>
  <c r="H6" i="4"/>
</calcChain>
</file>

<file path=xl/sharedStrings.xml><?xml version="1.0" encoding="utf-8"?>
<sst xmlns="http://schemas.openxmlformats.org/spreadsheetml/2006/main" count="163" uniqueCount="131">
  <si>
    <t xml:space="preserve"> материалы для технического обслуживания общедомовых коллективных антенн и  домофонов и запорных устройств входных дверей</t>
  </si>
  <si>
    <t>работы согласно годового плана работ и приобретение расходных материалов для технического обслуживания  систем водоснабжения и канализования(см. на обороте)</t>
  </si>
  <si>
    <t>работы согласно годового плана работ и приобретение расходных материалов для тех.обслуживания здания (см. на обороте)</t>
  </si>
  <si>
    <t>неплановые и аварийные работы (устранение прорывов и течей на системе отопления)</t>
  </si>
  <si>
    <t>осмотр, обслуживание и ревизия (при необходимости - замена) запорных и ререгулирующих устройств, фильтров. насосов и трубопроводов.</t>
  </si>
  <si>
    <t>промывка  и опрессовка бойлера для  горячей воды;</t>
  </si>
  <si>
    <t xml:space="preserve">завершение замены крыловых лежаков (трубопроводов) системы отопления </t>
  </si>
  <si>
    <t>2017год</t>
  </si>
  <si>
    <t>восстановление барьера водоотвода перед 6 подъездом. Ремонт твердого покрытия перед 4 подъездом. Замена провисшего канализационного лежака от дома до 1 колена 4 подъезда</t>
  </si>
  <si>
    <t>неплановые и аварийные работы (устранение прорывов и течей на системах водоснабжения и устранение засоров канализации).</t>
  </si>
  <si>
    <t>содержание территории</t>
  </si>
  <si>
    <t>сумма в год</t>
  </si>
  <si>
    <t>октябрь</t>
  </si>
  <si>
    <t>замена общедомовых электросетей  дома (чердаки.подвалы.подъезды)</t>
  </si>
  <si>
    <t>приобретение электротоваров (лампочки. Датчики движения. Кабель. Клеммы. Фотореле  и т.п.)</t>
  </si>
  <si>
    <t xml:space="preserve"> тариф установлен исходя из условий  договора с ЕРЦ г.Казани</t>
  </si>
  <si>
    <t>техническое обслуживание внутридомовой системы газоснабжения</t>
  </si>
  <si>
    <t>дворник жилая часть (7 мес. Лето)</t>
  </si>
  <si>
    <t>дворник жилая часть (5 мес. зима)</t>
  </si>
  <si>
    <t>2018год</t>
  </si>
  <si>
    <t>2018 год</t>
  </si>
  <si>
    <t>справочно: общая площадь (кв.м)=17446.18, в том числе нежилые помещения =3742.3</t>
  </si>
  <si>
    <t>дворник (жилая часть )                                 дворник (нежилая часть)</t>
  </si>
  <si>
    <t xml:space="preserve"> сумма определена исходя из условий  договора на техническое  обслуживание, страхование  и освидетельствование и средства на закупку запчастей для ремонта лифтов.сертификация лифтов. Обучение ответственного за лифты.  </t>
  </si>
  <si>
    <t>расходы тсж</t>
  </si>
  <si>
    <t>управление домом</t>
  </si>
  <si>
    <t>итого</t>
  </si>
  <si>
    <t>уборка мест общего пользования (подъезды, козырьки входов, лифт, комната правления)</t>
  </si>
  <si>
    <t>слесарь-сантехник</t>
  </si>
  <si>
    <t>уборщица</t>
  </si>
  <si>
    <t xml:space="preserve">наименование оснований начисления платежа </t>
  </si>
  <si>
    <t>должность по штатному расписанию</t>
  </si>
  <si>
    <t xml:space="preserve">комендант </t>
  </si>
  <si>
    <t xml:space="preserve">электрик </t>
  </si>
  <si>
    <t>должность</t>
  </si>
  <si>
    <t>оклад</t>
  </si>
  <si>
    <t>на руки  (оклад-13% ндфл)</t>
  </si>
  <si>
    <t>отпускные (28календарных дней по ТК РФ)</t>
  </si>
  <si>
    <t>фот в год (оклад*12мес + отпускные)</t>
  </si>
  <si>
    <t>председатель</t>
  </si>
  <si>
    <t>комендант</t>
  </si>
  <si>
    <t>юрист</t>
  </si>
  <si>
    <t>электрик</t>
  </si>
  <si>
    <t>техник домофона</t>
  </si>
  <si>
    <t xml:space="preserve">итого </t>
  </si>
  <si>
    <t>(руб)</t>
  </si>
  <si>
    <t>планируемые работы</t>
  </si>
  <si>
    <t>срок выполнения работ</t>
  </si>
  <si>
    <t>ответственный за выполнение</t>
  </si>
  <si>
    <t>май-июнь</t>
  </si>
  <si>
    <t>председатель правления ТСЖ</t>
  </si>
  <si>
    <t>август</t>
  </si>
  <si>
    <t>обслуживание и настройка аппаратуры регулирования и учета тепловой энергии;</t>
  </si>
  <si>
    <t>промывка  и опрессовка системы отопления.</t>
  </si>
  <si>
    <t>сентябрь</t>
  </si>
  <si>
    <t>сбор и вывоз мусора в технических помещениях (чердаки и подвалы)</t>
  </si>
  <si>
    <t>апель</t>
  </si>
  <si>
    <t>моющие средства и хоз.инвентарь (ведра.швабры и т.п.)</t>
  </si>
  <si>
    <t>статья расходов по смете</t>
  </si>
  <si>
    <t>промывка  и опрессовка систем водоснабжения</t>
  </si>
  <si>
    <t xml:space="preserve">сумма определена из стоимости услуг по договору на вывоз тбо, вывоз крупногабаритного мусора   и стоимости материалов и инструмента для  содержания и уборки территории и  контейнерной площадки </t>
  </si>
  <si>
    <t>сумма определена исходя из стоимости услуг по договору со специализированной организацией</t>
  </si>
  <si>
    <t>работы согласно годового плана работ и приобретение расходных материалов и инструмента (см. на обороте)</t>
  </si>
  <si>
    <t xml:space="preserve"> Связь. Заправка картриджей и ремонт оргтехники. Бумага и канцтовары. Лицензия электронной отчетности. Оплата хостинга сайта ТСН.Тиражирование бланков, платные запросы в Росреестр для  общего собрания и почтовые расходы.  </t>
  </si>
  <si>
    <t>бухгалтер (бух.учет)</t>
  </si>
  <si>
    <t>дворник нежилая часть</t>
  </si>
  <si>
    <t>июль</t>
  </si>
  <si>
    <t>дератизация (дезинсекция)</t>
  </si>
  <si>
    <t>тех. обслуживание и ремонт жилого здания</t>
  </si>
  <si>
    <t>тех. обслуживание и ремонт систем водоснабжения и канализования</t>
  </si>
  <si>
    <t>тех. обслуживание и ремонт центрального отопления</t>
  </si>
  <si>
    <t>тех. обслуживание и ремонт домофонов и коллективных аннтен</t>
  </si>
  <si>
    <t>август-сентябрь</t>
  </si>
  <si>
    <t>сентябрь-октябрь</t>
  </si>
  <si>
    <t>август-октябрь</t>
  </si>
  <si>
    <t>июнь-октябрь</t>
  </si>
  <si>
    <t>приобретение хоз.инвентаря и спецодежды для дворников</t>
  </si>
  <si>
    <t>механизированная уборка снега</t>
  </si>
  <si>
    <t>зимний период</t>
  </si>
  <si>
    <t xml:space="preserve">виды работ  с учетом стоимости материалов </t>
  </si>
  <si>
    <t>работы согласно годового плана работ и приобретение расходных материалов (см. на обороте)</t>
  </si>
  <si>
    <t>системный администратор</t>
  </si>
  <si>
    <t>тех. обслуживание и ремонт электрических сетей и электрооборудования</t>
  </si>
  <si>
    <t>тех. обслуживание и ремонт  лифтов</t>
  </si>
  <si>
    <t>услуги расчетно информационного центра (расчет счетов-фактур)</t>
  </si>
  <si>
    <t xml:space="preserve">текущий ремонт  мягкой кровли крыши дома и пристроя (до 100 кв.м), ремонт примыканий мягкой кровли (до 50п/м) ,ремонт кровли лоджий 10 эт. - 2шт. и подъездных козырьков - 2шт.  </t>
  </si>
  <si>
    <t xml:space="preserve">косметический ремонт подъездов:                                                                                                                - покраска металлических  входных дверей;                                                                                                                                - ремонт и покраска стен и потолков 1 этажа подъездов;                                                                                     -ремонт и покраскаповрежденний стен и потолков на лестничных площадках и пролетах;                                                                                                                                                   - наведение порядка с кабельным хозяйством;                                                                                  - замена вывесок около лифтов, установка указателей этажей и квартир. </t>
  </si>
  <si>
    <t xml:space="preserve">восстановление отмостков. косметический ремонт фасадов и подъездов дома </t>
  </si>
  <si>
    <t>косметический ремонт лифтов:замена ленолиума; покраска кабин и входов в лифт</t>
  </si>
  <si>
    <t>замена металлических отливов парапетов козырьков подъездов</t>
  </si>
  <si>
    <t>оборудоование системы видеонаблюдения ( три камеры)</t>
  </si>
  <si>
    <t>ремонт  и покраска песочниц, cкамеек, ограждений газонов и шлагбаумов</t>
  </si>
  <si>
    <t>ремонт и восстановление ограждений газонов на придомовой территории</t>
  </si>
  <si>
    <t>закупка и установка дополнительных элементов детской площадки</t>
  </si>
  <si>
    <t>ремонт  этажных электрощитовых устройств в оставшихся 3 подъездах</t>
  </si>
  <si>
    <t xml:space="preserve">частичная замена лежаков канализации в подвалах   </t>
  </si>
  <si>
    <t>обслуживание и текущий ремонт системы водоснабжения в том числе:осмотр,обслуживание и ревизия (при необходимости - замена) запорных и ререгулирующих устройств, насосов и фильтров, элементов автоматического регулирования системы ГВС.</t>
  </si>
  <si>
    <t xml:space="preserve">содержание  придомовой территории  </t>
  </si>
  <si>
    <t>техник газового хозяйства</t>
  </si>
  <si>
    <t>техник г/х</t>
  </si>
  <si>
    <t>ШТАТНОЕ РАСПИСАНИЕ</t>
  </si>
  <si>
    <t>СПРАВОЧНО сумма по аутсортингу в месяц (при отсутствии штатных сотрудников)</t>
  </si>
  <si>
    <t>с апреля по октябрь</t>
  </si>
  <si>
    <t>с ноября по март</t>
  </si>
  <si>
    <t>СТАВКА</t>
  </si>
  <si>
    <t>утвержденный фонд оплаты труда в год         (или расходы на аутсорсинг)</t>
  </si>
  <si>
    <t>фактически выполнены работы и приобретены материалы</t>
  </si>
  <si>
    <t>сумма утвержденная по смете   2018 года</t>
  </si>
  <si>
    <t xml:space="preserve">сумма фактических расходов  </t>
  </si>
  <si>
    <t>устройство защиты приямков</t>
  </si>
  <si>
    <t>материалы для обслуживания здания</t>
  </si>
  <si>
    <t>утверждены расходы на выполнение работ и приобретение материалов</t>
  </si>
  <si>
    <t>ОТЧЕТ О ВЫПОЛНЕНИИ ФИНАНСОВОГО ПЛАНА ТСН "КОСМОНАВТОВ 44" НА 2019  ГОД  ( СМЕТА ДОХОДОВ И РАСХОДОВ)</t>
  </si>
  <si>
    <t xml:space="preserve"> утверждены  тарифы  на 2019 ГОД</t>
  </si>
  <si>
    <t>утвержденная сумма доходов на 2019 год   (сумма, расчитанная  исходя из  тарифа и общей площади)</t>
  </si>
  <si>
    <t>фактически поступило  доходов  в 2019г.</t>
  </si>
  <si>
    <t>утверждены расходы на ФОТ по штатному расписанию на 2019 год</t>
  </si>
  <si>
    <t>фактические  расходы по фонду оплаты труда в 2019г.</t>
  </si>
  <si>
    <t>Всего план расходов по смете на 2019 год</t>
  </si>
  <si>
    <t>Всего фактические расходы  за 2019 год</t>
  </si>
  <si>
    <t>содержание контейнерной площадки</t>
  </si>
  <si>
    <t>техник теплоузла</t>
  </si>
  <si>
    <t>(  утверждено на 2019г.   общим собранием членов ТСН "Космонавтов 44" )</t>
  </si>
  <si>
    <t>фот в год(гр.5) + налоги на фот 30.2%</t>
  </si>
  <si>
    <t>разница (+экономия)</t>
  </si>
  <si>
    <t>председатель правления (387775), бухгалтер(232665) ,юрист (87249), сис.админ. (96944)</t>
  </si>
  <si>
    <t>Отчет о выполнении годового плана содержания и ремонта общего имущества в доме на 2019год</t>
  </si>
  <si>
    <t>причина отклонения</t>
  </si>
  <si>
    <t>пришлось дополнительно проводить в подвалах дезинфекцию от насекомых в подвале</t>
  </si>
  <si>
    <t>пришлось выплнять внеплановые ремонтные работы в связи с протечками кровли</t>
  </si>
  <si>
    <t>ЕРЦ выставляет к возмещению комиссии банков по приему платежей.можно оплатить квартплату без комиссии. Но собственники не используют такие возможности.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</si>
</sst>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&quot; &quot;##0.00"/>
    <numFmt numFmtId="165" formatCode="#&quot; &quot;##0.00_ ;[Red]\-#&quot; &quot;##0.00\ "/>
    <numFmt numFmtId="166" formatCode="#&quot; &quot;##0.00_ "/>
    <numFmt numFmtId="167" formatCode="#&quot; &quot;##0"/>
    <numFmt numFmtId="168" formatCode="#&quot; &quot;##0_ ;[Red]\-#&quot; &quot;##0\ "/>
  </numFmts>
  <fonts count="34" x14ac:knownFonts="1">
    <font>
      <sz val="10"/>
      <name val="Arial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</font>
    <font>
      <b/>
      <sz val="16"/>
      <color indexed="8"/>
      <name val="Times New Roman"/>
      <family val="1"/>
      <charset val="204"/>
    </font>
    <font>
      <b/>
      <sz val="16"/>
      <name val="Arial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14" fillId="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44" applyNumberFormat="0" applyAlignment="0" applyProtection="0"/>
    <xf numFmtId="0" fontId="16" fillId="28" borderId="45" applyNumberFormat="0" applyAlignment="0" applyProtection="0"/>
    <xf numFmtId="0" fontId="17" fillId="28" borderId="44" applyNumberFormat="0" applyAlignment="0" applyProtection="0"/>
    <xf numFmtId="0" fontId="18" fillId="0" borderId="46" applyNumberFormat="0" applyFill="0" applyAlignment="0" applyProtection="0"/>
    <xf numFmtId="0" fontId="19" fillId="0" borderId="47" applyNumberFormat="0" applyFill="0" applyAlignment="0" applyProtection="0"/>
    <xf numFmtId="0" fontId="20" fillId="0" borderId="4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9" applyNumberFormat="0" applyFill="0" applyAlignment="0" applyProtection="0"/>
    <xf numFmtId="0" fontId="22" fillId="29" borderId="50" applyNumberFormat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13" fillId="0" borderId="0"/>
    <xf numFmtId="0" fontId="25" fillId="31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32" borderId="51" applyNumberFormat="0" applyFont="0" applyAlignment="0" applyProtection="0"/>
    <xf numFmtId="0" fontId="27" fillId="0" borderId="52" applyNumberFormat="0" applyFill="0" applyAlignment="0" applyProtection="0"/>
    <xf numFmtId="0" fontId="28" fillId="0" borderId="0" applyNumberFormat="0" applyFill="0" applyBorder="0" applyAlignment="0" applyProtection="0"/>
    <xf numFmtId="0" fontId="29" fillId="33" borderId="0" applyNumberFormat="0" applyBorder="0" applyAlignment="0" applyProtection="0"/>
  </cellStyleXfs>
  <cellXfs count="170">
    <xf numFmtId="0" fontId="0" fillId="0" borderId="0" xfId="0"/>
    <xf numFmtId="167" fontId="0" fillId="0" borderId="0" xfId="0" applyNumberFormat="1" applyFill="1" applyAlignment="1">
      <alignment horizontal="right"/>
    </xf>
    <xf numFmtId="167" fontId="0" fillId="0" borderId="0" xfId="0" applyNumberFormat="1" applyFill="1"/>
    <xf numFmtId="167" fontId="0" fillId="0" borderId="0" xfId="0" applyNumberFormat="1" applyFill="1" applyBorder="1" applyAlignment="1">
      <alignment horizontal="center" vertical="center" wrapText="1"/>
    </xf>
    <xf numFmtId="167" fontId="0" fillId="0" borderId="0" xfId="0" applyNumberFormat="1" applyFill="1" applyBorder="1"/>
    <xf numFmtId="167" fontId="0" fillId="0" borderId="0" xfId="0" applyNumberFormat="1" applyFill="1" applyAlignment="1">
      <alignment horizontal="left" wrapText="1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 textRotation="90" wrapText="1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wrapText="1"/>
    </xf>
    <xf numFmtId="165" fontId="7" fillId="0" borderId="9" xfId="0" applyNumberFormat="1" applyFont="1" applyFill="1" applyBorder="1" applyAlignment="1">
      <alignment wrapText="1"/>
    </xf>
    <xf numFmtId="0" fontId="7" fillId="0" borderId="10" xfId="0" applyNumberFormat="1" applyFont="1" applyFill="1" applyBorder="1" applyAlignment="1">
      <alignment horizontal="center" vertical="center" wrapText="1"/>
    </xf>
    <xf numFmtId="165" fontId="7" fillId="0" borderId="11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/>
    <xf numFmtId="165" fontId="8" fillId="0" borderId="7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/>
    <xf numFmtId="165" fontId="8" fillId="0" borderId="8" xfId="0" applyNumberFormat="1" applyFont="1" applyFill="1" applyBorder="1"/>
    <xf numFmtId="165" fontId="8" fillId="0" borderId="1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textRotation="90" wrapText="1"/>
    </xf>
    <xf numFmtId="165" fontId="8" fillId="0" borderId="0" xfId="0" applyNumberFormat="1" applyFont="1" applyFill="1"/>
    <xf numFmtId="165" fontId="10" fillId="0" borderId="8" xfId="0" applyNumberFormat="1" applyFont="1" applyFill="1" applyBorder="1"/>
    <xf numFmtId="165" fontId="10" fillId="0" borderId="12" xfId="0" applyNumberFormat="1" applyFont="1" applyFill="1" applyBorder="1"/>
    <xf numFmtId="165" fontId="5" fillId="0" borderId="12" xfId="0" applyNumberFormat="1" applyFont="1" applyFill="1" applyBorder="1" applyAlignment="1">
      <alignment wrapText="1"/>
    </xf>
    <xf numFmtId="165" fontId="5" fillId="0" borderId="8" xfId="0" applyNumberFormat="1" applyFont="1" applyFill="1" applyBorder="1" applyAlignment="1">
      <alignment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right" wrapText="1"/>
    </xf>
    <xf numFmtId="165" fontId="5" fillId="0" borderId="10" xfId="0" applyNumberFormat="1" applyFont="1" applyFill="1" applyBorder="1" applyAlignment="1">
      <alignment horizontal="right" wrapText="1"/>
    </xf>
    <xf numFmtId="165" fontId="5" fillId="0" borderId="11" xfId="0" applyNumberFormat="1" applyFont="1" applyFill="1" applyBorder="1" applyAlignment="1">
      <alignment horizontal="right" wrapText="1"/>
    </xf>
    <xf numFmtId="165" fontId="7" fillId="0" borderId="16" xfId="0" applyNumberFormat="1" applyFont="1" applyFill="1" applyBorder="1" applyAlignment="1">
      <alignment wrapText="1"/>
    </xf>
    <xf numFmtId="165" fontId="8" fillId="0" borderId="17" xfId="0" applyNumberFormat="1" applyFont="1" applyFill="1" applyBorder="1"/>
    <xf numFmtId="167" fontId="3" fillId="0" borderId="7" xfId="0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left" wrapText="1"/>
    </xf>
    <xf numFmtId="167" fontId="3" fillId="0" borderId="7" xfId="0" applyNumberFormat="1" applyFont="1" applyFill="1" applyBorder="1"/>
    <xf numFmtId="167" fontId="11" fillId="0" borderId="7" xfId="0" applyNumberFormat="1" applyFont="1" applyFill="1" applyBorder="1" applyAlignment="1">
      <alignment horizontal="center" vertical="center" wrapText="1"/>
    </xf>
    <xf numFmtId="167" fontId="3" fillId="9" borderId="7" xfId="0" applyNumberFormat="1" applyFont="1" applyFill="1" applyBorder="1" applyAlignment="1">
      <alignment horizontal="left" wrapText="1"/>
    </xf>
    <xf numFmtId="167" fontId="0" fillId="9" borderId="0" xfId="0" applyNumberFormat="1" applyFill="1" applyBorder="1"/>
    <xf numFmtId="164" fontId="3" fillId="0" borderId="0" xfId="0" applyNumberFormat="1" applyFont="1" applyFill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left" wrapText="1"/>
    </xf>
    <xf numFmtId="164" fontId="3" fillId="9" borderId="7" xfId="0" applyNumberFormat="1" applyFont="1" applyFill="1" applyBorder="1" applyAlignment="1">
      <alignment horizontal="left" wrapText="1"/>
    </xf>
    <xf numFmtId="164" fontId="0" fillId="0" borderId="0" xfId="0" applyNumberFormat="1" applyFill="1" applyAlignment="1">
      <alignment horizontal="left" wrapText="1"/>
    </xf>
    <xf numFmtId="165" fontId="7" fillId="0" borderId="16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67" fontId="3" fillId="0" borderId="0" xfId="0" applyNumberFormat="1" applyFont="1" applyFill="1"/>
    <xf numFmtId="167" fontId="12" fillId="0" borderId="7" xfId="0" applyNumberFormat="1" applyFont="1" applyFill="1" applyBorder="1"/>
    <xf numFmtId="167" fontId="3" fillId="0" borderId="16" xfId="0" applyNumberFormat="1" applyFont="1" applyFill="1" applyBorder="1"/>
    <xf numFmtId="167" fontId="7" fillId="0" borderId="18" xfId="0" applyNumberFormat="1" applyFont="1" applyFill="1" applyBorder="1" applyAlignment="1">
      <alignment horizontal="center" vertical="center" wrapText="1"/>
    </xf>
    <xf numFmtId="167" fontId="5" fillId="0" borderId="12" xfId="0" applyNumberFormat="1" applyFont="1" applyFill="1" applyBorder="1" applyAlignment="1">
      <alignment wrapText="1"/>
    </xf>
    <xf numFmtId="167" fontId="12" fillId="0" borderId="12" xfId="0" applyNumberFormat="1" applyFont="1" applyFill="1" applyBorder="1"/>
    <xf numFmtId="165" fontId="7" fillId="0" borderId="19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left" wrapText="1"/>
    </xf>
    <xf numFmtId="1" fontId="3" fillId="0" borderId="7" xfId="0" applyNumberFormat="1" applyFont="1" applyFill="1" applyBorder="1" applyAlignment="1">
      <alignment horizontal="right" wrapText="1"/>
    </xf>
    <xf numFmtId="1" fontId="3" fillId="0" borderId="7" xfId="0" applyNumberFormat="1" applyFont="1" applyFill="1" applyBorder="1" applyAlignment="1">
      <alignment horizontal="right"/>
    </xf>
    <xf numFmtId="1" fontId="0" fillId="0" borderId="0" xfId="0" applyNumberFormat="1" applyFill="1" applyBorder="1"/>
    <xf numFmtId="1" fontId="3" fillId="0" borderId="7" xfId="0" applyNumberFormat="1" applyFont="1" applyFill="1" applyBorder="1"/>
    <xf numFmtId="1" fontId="3" fillId="9" borderId="7" xfId="0" applyNumberFormat="1" applyFont="1" applyFill="1" applyBorder="1" applyAlignment="1">
      <alignment horizontal="right"/>
    </xf>
    <xf numFmtId="1" fontId="3" fillId="34" borderId="7" xfId="0" applyNumberFormat="1" applyFont="1" applyFill="1" applyBorder="1"/>
    <xf numFmtId="167" fontId="11" fillId="35" borderId="7" xfId="0" applyNumberFormat="1" applyFont="1" applyFill="1" applyBorder="1" applyAlignment="1">
      <alignment horizontal="center" vertical="center" wrapText="1"/>
    </xf>
    <xf numFmtId="167" fontId="3" fillId="35" borderId="7" xfId="0" applyNumberFormat="1" applyFont="1" applyFill="1" applyBorder="1" applyAlignment="1">
      <alignment horizontal="center" vertical="center" wrapText="1"/>
    </xf>
    <xf numFmtId="1" fontId="3" fillId="35" borderId="7" xfId="0" applyNumberFormat="1" applyFont="1" applyFill="1" applyBorder="1"/>
    <xf numFmtId="1" fontId="3" fillId="35" borderId="7" xfId="0" applyNumberFormat="1" applyFont="1" applyFill="1" applyBorder="1" applyAlignment="1">
      <alignment horizontal="right" wrapText="1"/>
    </xf>
    <xf numFmtId="167" fontId="0" fillId="35" borderId="0" xfId="0" applyNumberFormat="1" applyFill="1"/>
    <xf numFmtId="3" fontId="12" fillId="0" borderId="2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0" fillId="0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168" fontId="30" fillId="0" borderId="0" xfId="0" applyNumberFormat="1" applyFont="1" applyFill="1"/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8" fontId="32" fillId="0" borderId="0" xfId="0" applyNumberFormat="1" applyFont="1" applyFill="1"/>
    <xf numFmtId="0" fontId="32" fillId="0" borderId="0" xfId="0" applyFont="1" applyFill="1"/>
    <xf numFmtId="168" fontId="32" fillId="0" borderId="0" xfId="0" applyNumberFormat="1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center" wrapText="1"/>
    </xf>
    <xf numFmtId="164" fontId="32" fillId="0" borderId="7" xfId="0" applyNumberFormat="1" applyFont="1" applyFill="1" applyBorder="1" applyAlignment="1">
      <alignment horizontal="center" vertical="center" wrapText="1"/>
    </xf>
    <xf numFmtId="167" fontId="32" fillId="0" borderId="22" xfId="0" applyNumberFormat="1" applyFont="1" applyFill="1" applyBorder="1" applyAlignment="1">
      <alignment horizontal="center" vertical="center"/>
    </xf>
    <xf numFmtId="167" fontId="32" fillId="10" borderId="23" xfId="0" applyNumberFormat="1" applyFont="1" applyFill="1" applyBorder="1" applyAlignment="1">
      <alignment horizontal="center" vertical="center"/>
    </xf>
    <xf numFmtId="3" fontId="32" fillId="0" borderId="21" xfId="0" applyNumberFormat="1" applyFont="1" applyFill="1" applyBorder="1" applyAlignment="1">
      <alignment horizontal="center" vertical="center" wrapText="1"/>
    </xf>
    <xf numFmtId="167" fontId="32" fillId="0" borderId="7" xfId="0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 wrapText="1"/>
    </xf>
    <xf numFmtId="167" fontId="32" fillId="0" borderId="20" xfId="0" applyNumberFormat="1" applyFont="1" applyFill="1" applyBorder="1" applyAlignment="1">
      <alignment horizontal="center" vertical="center"/>
    </xf>
    <xf numFmtId="168" fontId="32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164" fontId="32" fillId="0" borderId="15" xfId="0" applyNumberFormat="1" applyFont="1" applyFill="1" applyBorder="1" applyAlignment="1">
      <alignment horizontal="left" vertical="center" wrapText="1"/>
    </xf>
    <xf numFmtId="164" fontId="32" fillId="0" borderId="12" xfId="0" applyNumberFormat="1" applyFont="1" applyFill="1" applyBorder="1" applyAlignment="1">
      <alignment horizontal="center" vertical="center"/>
    </xf>
    <xf numFmtId="167" fontId="32" fillId="0" borderId="12" xfId="0" applyNumberFormat="1" applyFont="1" applyFill="1" applyBorder="1" applyAlignment="1">
      <alignment horizontal="center" vertical="center"/>
    </xf>
    <xf numFmtId="167" fontId="32" fillId="10" borderId="12" xfId="0" applyNumberFormat="1" applyFont="1" applyFill="1" applyBorder="1" applyAlignment="1">
      <alignment horizontal="center" vertical="center"/>
    </xf>
    <xf numFmtId="164" fontId="32" fillId="0" borderId="24" xfId="0" applyNumberFormat="1" applyFont="1" applyFill="1" applyBorder="1" applyAlignment="1">
      <alignment horizontal="center" vertical="center"/>
    </xf>
    <xf numFmtId="167" fontId="32" fillId="0" borderId="25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left"/>
    </xf>
    <xf numFmtId="166" fontId="30" fillId="0" borderId="0" xfId="0" applyNumberFormat="1" applyFont="1" applyFill="1" applyAlignment="1">
      <alignment horizontal="center" vertical="center"/>
    </xf>
    <xf numFmtId="167" fontId="32" fillId="36" borderId="12" xfId="0" applyNumberFormat="1" applyFont="1" applyFill="1" applyBorder="1" applyAlignment="1">
      <alignment horizontal="center" vertical="center"/>
    </xf>
    <xf numFmtId="0" fontId="30" fillId="36" borderId="0" xfId="0" applyFont="1" applyFill="1" applyAlignment="1">
      <alignment horizontal="center" vertical="center"/>
    </xf>
    <xf numFmtId="0" fontId="30" fillId="36" borderId="0" xfId="0" applyFont="1" applyFill="1" applyAlignment="1">
      <alignment horizontal="center" vertical="center" wrapText="1"/>
    </xf>
    <xf numFmtId="167" fontId="32" fillId="36" borderId="7" xfId="0" applyNumberFormat="1" applyFont="1" applyFill="1" applyBorder="1" applyAlignment="1">
      <alignment horizontal="center" vertical="center"/>
    </xf>
    <xf numFmtId="0" fontId="32" fillId="36" borderId="0" xfId="0" applyFont="1" applyFill="1" applyAlignment="1">
      <alignment horizontal="center" vertical="center"/>
    </xf>
    <xf numFmtId="166" fontId="30" fillId="36" borderId="0" xfId="0" applyNumberFormat="1" applyFont="1" applyFill="1" applyAlignment="1">
      <alignment horizontal="center" vertical="center"/>
    </xf>
    <xf numFmtId="0" fontId="32" fillId="36" borderId="20" xfId="0" applyFont="1" applyFill="1" applyBorder="1" applyAlignment="1">
      <alignment horizontal="center" vertical="center" wrapText="1"/>
    </xf>
    <xf numFmtId="167" fontId="32" fillId="36" borderId="20" xfId="0" applyNumberFormat="1" applyFont="1" applyFill="1" applyBorder="1" applyAlignment="1">
      <alignment horizontal="center" vertical="center"/>
    </xf>
    <xf numFmtId="0" fontId="32" fillId="36" borderId="26" xfId="0" applyFont="1" applyFill="1" applyBorder="1" applyAlignment="1">
      <alignment horizontal="center" vertical="center"/>
    </xf>
    <xf numFmtId="164" fontId="32" fillId="36" borderId="7" xfId="0" applyNumberFormat="1" applyFont="1" applyFill="1" applyBorder="1" applyAlignment="1">
      <alignment horizontal="center" vertical="center"/>
    </xf>
    <xf numFmtId="0" fontId="32" fillId="36" borderId="7" xfId="0" applyFont="1" applyFill="1" applyBorder="1" applyAlignment="1">
      <alignment horizontal="center" vertical="center" wrapText="1"/>
    </xf>
    <xf numFmtId="165" fontId="33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 readingOrder="1"/>
    </xf>
    <xf numFmtId="0" fontId="32" fillId="0" borderId="14" xfId="0" applyFont="1" applyFill="1" applyBorder="1" applyAlignment="1">
      <alignment horizontal="center" vertical="center" wrapText="1" readingOrder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2" fillId="36" borderId="8" xfId="0" applyFont="1" applyFill="1" applyBorder="1" applyAlignment="1">
      <alignment horizontal="center" vertical="center" wrapText="1"/>
    </xf>
    <xf numFmtId="0" fontId="30" fillId="36" borderId="16" xfId="0" applyFont="1" applyFill="1" applyBorder="1" applyAlignment="1">
      <alignment horizontal="center" vertical="center" wrapText="1"/>
    </xf>
    <xf numFmtId="0" fontId="32" fillId="10" borderId="36" xfId="0" applyFont="1" applyFill="1" applyBorder="1" applyAlignment="1">
      <alignment horizontal="center" vertical="center" wrapText="1"/>
    </xf>
    <xf numFmtId="0" fontId="30" fillId="10" borderId="37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 shrinkToFit="1"/>
    </xf>
    <xf numFmtId="165" fontId="6" fillId="0" borderId="0" xfId="0" applyNumberFormat="1" applyFont="1" applyFill="1" applyAlignment="1">
      <alignment horizontal="center" vertical="center" wrapText="1" shrinkToFit="1"/>
    </xf>
    <xf numFmtId="165" fontId="5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39" xfId="0" applyNumberFormat="1" applyFont="1" applyFill="1" applyBorder="1" applyAlignment="1">
      <alignment horizontal="center" vertical="center" textRotation="90" wrapText="1"/>
    </xf>
    <xf numFmtId="165" fontId="7" fillId="0" borderId="40" xfId="0" applyNumberFormat="1" applyFont="1" applyFill="1" applyBorder="1" applyAlignment="1">
      <alignment horizontal="center" vertical="center" textRotation="90" wrapText="1"/>
    </xf>
    <xf numFmtId="0" fontId="0" fillId="0" borderId="40" xfId="0" applyBorder="1"/>
    <xf numFmtId="0" fontId="0" fillId="0" borderId="41" xfId="0" applyBorder="1"/>
    <xf numFmtId="165" fontId="7" fillId="0" borderId="39" xfId="0" applyNumberFormat="1" applyFont="1" applyFill="1" applyBorder="1" applyAlignment="1">
      <alignment horizontal="center" vertical="center" textRotation="90" wrapText="1" readingOrder="1"/>
    </xf>
    <xf numFmtId="165" fontId="8" fillId="0" borderId="40" xfId="0" applyNumberFormat="1" applyFont="1" applyFill="1" applyBorder="1" applyAlignment="1">
      <alignment horizontal="center" vertical="center" textRotation="90" wrapText="1" readingOrder="1"/>
    </xf>
    <xf numFmtId="165" fontId="9" fillId="0" borderId="41" xfId="0" applyNumberFormat="1" applyFont="1" applyFill="1" applyBorder="1" applyAlignment="1">
      <alignment horizontal="center" vertical="center" textRotation="90" wrapText="1" readingOrder="1"/>
    </xf>
    <xf numFmtId="165" fontId="5" fillId="0" borderId="25" xfId="0" applyNumberFormat="1" applyFont="1" applyFill="1" applyBorder="1" applyAlignment="1">
      <alignment horizontal="right" wrapText="1"/>
    </xf>
    <xf numFmtId="165" fontId="6" fillId="0" borderId="42" xfId="0" applyNumberFormat="1" applyFont="1" applyFill="1" applyBorder="1" applyAlignment="1">
      <alignment horizontal="right" wrapText="1"/>
    </xf>
    <xf numFmtId="165" fontId="6" fillId="0" borderId="43" xfId="0" applyNumberFormat="1" applyFont="1" applyFill="1" applyBorder="1" applyAlignment="1">
      <alignment horizontal="right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right" wrapText="1"/>
    </xf>
    <xf numFmtId="165" fontId="6" fillId="0" borderId="12" xfId="0" applyNumberFormat="1" applyFont="1" applyFill="1" applyBorder="1" applyAlignment="1">
      <alignment horizontal="right" wrapText="1"/>
    </xf>
    <xf numFmtId="165" fontId="8" fillId="0" borderId="39" xfId="0" applyNumberFormat="1" applyFont="1" applyFill="1" applyBorder="1" applyAlignment="1">
      <alignment horizontal="center" vertical="center" textRotation="90" wrapText="1" readingOrder="1"/>
    </xf>
    <xf numFmtId="165" fontId="5" fillId="0" borderId="9" xfId="0" applyNumberFormat="1" applyFont="1" applyFill="1" applyBorder="1" applyAlignment="1">
      <alignment horizontal="right" wrapText="1"/>
    </xf>
    <xf numFmtId="165" fontId="6" fillId="0" borderId="10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0" fontId="0" fillId="0" borderId="40" xfId="0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30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32" fillId="0" borderId="0" xfId="0" applyFont="1" applyFill="1" applyAlignment="1">
      <alignment horizontal="left" vertical="center" wrapText="1"/>
    </xf>
    <xf numFmtId="164" fontId="32" fillId="0" borderId="0" xfId="0" applyNumberFormat="1" applyFont="1" applyFill="1" applyAlignment="1">
      <alignment horizontal="left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 2" xfId="39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N22"/>
  <sheetViews>
    <sheetView tabSelected="1" zoomScale="50"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N21" sqref="N21"/>
    </sheetView>
  </sheetViews>
  <sheetFormatPr defaultColWidth="86.140625" defaultRowHeight="27.75" x14ac:dyDescent="0.4"/>
  <cols>
    <col min="1" max="1" width="84.42578125" style="74" customWidth="1"/>
    <col min="2" max="2" width="26.42578125" style="75" customWidth="1"/>
    <col min="3" max="3" width="27.140625" style="75" customWidth="1"/>
    <col min="4" max="4" width="0.140625" style="76" hidden="1" customWidth="1"/>
    <col min="5" max="5" width="28.7109375" style="75" customWidth="1"/>
    <col min="6" max="6" width="35.5703125" style="75" customWidth="1"/>
    <col min="7" max="7" width="21" style="111" customWidth="1"/>
    <col min="8" max="8" width="73" style="77" customWidth="1"/>
    <col min="9" max="9" width="29.85546875" style="75" customWidth="1"/>
    <col min="10" max="10" width="40.42578125" style="111" customWidth="1"/>
    <col min="11" max="11" width="30.42578125" style="75" customWidth="1"/>
    <col min="12" max="12" width="27.28515625" style="111" customWidth="1"/>
    <col min="13" max="13" width="26.140625" style="78" customWidth="1"/>
    <col min="14" max="14" width="109.28515625" style="166" customWidth="1"/>
    <col min="15" max="16384" width="86.140625" style="74"/>
  </cols>
  <sheetData>
    <row r="1" spans="1:14" ht="25.5" customHeight="1" x14ac:dyDescent="0.4"/>
    <row r="2" spans="1:14" s="86" customFormat="1" ht="30.75" customHeight="1" x14ac:dyDescent="0.35">
      <c r="A2" s="79" t="s">
        <v>112</v>
      </c>
      <c r="B2" s="80"/>
      <c r="C2" s="80"/>
      <c r="D2" s="81"/>
      <c r="E2" s="82"/>
      <c r="F2" s="83"/>
      <c r="G2" s="112"/>
      <c r="H2" s="80"/>
      <c r="I2" s="83"/>
      <c r="J2" s="112"/>
      <c r="K2" s="82" t="s">
        <v>45</v>
      </c>
      <c r="L2" s="114"/>
      <c r="M2" s="85"/>
      <c r="N2" s="167"/>
    </row>
    <row r="3" spans="1:14" s="86" customFormat="1" ht="27.75" customHeight="1" thickBot="1" x14ac:dyDescent="0.4">
      <c r="B3" s="80"/>
      <c r="C3" s="80"/>
      <c r="D3" s="81"/>
      <c r="E3" s="121"/>
      <c r="F3" s="122"/>
      <c r="G3" s="122"/>
      <c r="H3" s="122"/>
      <c r="I3" s="83"/>
      <c r="J3" s="112"/>
      <c r="K3" s="83"/>
      <c r="L3" s="118"/>
      <c r="M3" s="85"/>
      <c r="N3" s="167"/>
    </row>
    <row r="4" spans="1:14" s="88" customFormat="1" ht="20.25" customHeight="1" x14ac:dyDescent="0.2">
      <c r="A4" s="126" t="s">
        <v>30</v>
      </c>
      <c r="B4" s="132" t="s">
        <v>113</v>
      </c>
      <c r="C4" s="123" t="s">
        <v>114</v>
      </c>
      <c r="D4" s="139" t="s">
        <v>115</v>
      </c>
      <c r="E4" s="134" t="s">
        <v>24</v>
      </c>
      <c r="F4" s="135"/>
      <c r="G4" s="135"/>
      <c r="H4" s="135"/>
      <c r="I4" s="135"/>
      <c r="J4" s="135"/>
      <c r="K4" s="135"/>
      <c r="L4" s="136"/>
      <c r="M4" s="87"/>
    </row>
    <row r="5" spans="1:14" s="88" customFormat="1" ht="63" customHeight="1" x14ac:dyDescent="0.2">
      <c r="A5" s="127"/>
      <c r="B5" s="133"/>
      <c r="C5" s="124"/>
      <c r="D5" s="140"/>
      <c r="E5" s="128" t="s">
        <v>116</v>
      </c>
      <c r="F5" s="129"/>
      <c r="G5" s="137" t="s">
        <v>117</v>
      </c>
      <c r="H5" s="131" t="s">
        <v>111</v>
      </c>
      <c r="I5" s="131"/>
      <c r="J5" s="116"/>
      <c r="K5" s="130" t="s">
        <v>118</v>
      </c>
      <c r="L5" s="120" t="s">
        <v>119</v>
      </c>
      <c r="M5" s="87"/>
    </row>
    <row r="6" spans="1:14" s="88" customFormat="1" ht="147" customHeight="1" x14ac:dyDescent="0.2">
      <c r="A6" s="127"/>
      <c r="B6" s="133"/>
      <c r="C6" s="125"/>
      <c r="D6" s="141"/>
      <c r="E6" s="89" t="s">
        <v>31</v>
      </c>
      <c r="F6" s="90" t="s">
        <v>105</v>
      </c>
      <c r="G6" s="138"/>
      <c r="H6" s="90" t="s">
        <v>79</v>
      </c>
      <c r="I6" s="90" t="s">
        <v>11</v>
      </c>
      <c r="J6" s="116" t="s">
        <v>106</v>
      </c>
      <c r="K6" s="130"/>
      <c r="L6" s="120"/>
      <c r="M6" s="87" t="s">
        <v>124</v>
      </c>
      <c r="N6" s="88" t="s">
        <v>127</v>
      </c>
    </row>
    <row r="7" spans="1:14" s="100" customFormat="1" ht="132.75" customHeight="1" x14ac:dyDescent="0.2">
      <c r="A7" s="91" t="s">
        <v>97</v>
      </c>
      <c r="B7" s="92">
        <v>3.55</v>
      </c>
      <c r="C7" s="93">
        <v>743207.26799999992</v>
      </c>
      <c r="D7" s="94"/>
      <c r="E7" s="95" t="s">
        <v>22</v>
      </c>
      <c r="F7" s="96">
        <v>523496.85771448747</v>
      </c>
      <c r="G7" s="113">
        <v>483132</v>
      </c>
      <c r="H7" s="97" t="s">
        <v>80</v>
      </c>
      <c r="I7" s="96">
        <v>219710</v>
      </c>
      <c r="J7" s="117">
        <v>177291</v>
      </c>
      <c r="K7" s="98">
        <v>743206.85771448747</v>
      </c>
      <c r="L7" s="113">
        <v>660423</v>
      </c>
      <c r="M7" s="99">
        <v>82783.857714487473</v>
      </c>
      <c r="N7" s="168"/>
    </row>
    <row r="8" spans="1:14" s="100" customFormat="1" ht="156.75" customHeight="1" x14ac:dyDescent="0.2">
      <c r="A8" s="91" t="s">
        <v>120</v>
      </c>
      <c r="B8" s="92">
        <v>0.3</v>
      </c>
      <c r="C8" s="93">
        <v>62806.248000000007</v>
      </c>
      <c r="D8" s="94"/>
      <c r="E8" s="95"/>
      <c r="F8" s="96"/>
      <c r="G8" s="113"/>
      <c r="H8" s="97" t="s">
        <v>60</v>
      </c>
      <c r="I8" s="96">
        <v>62806</v>
      </c>
      <c r="J8" s="117">
        <v>28750</v>
      </c>
      <c r="K8" s="98">
        <v>62806</v>
      </c>
      <c r="L8" s="113">
        <v>28750</v>
      </c>
      <c r="M8" s="99">
        <v>34056</v>
      </c>
      <c r="N8" s="168"/>
    </row>
    <row r="9" spans="1:14" s="100" customFormat="1" ht="115.5" customHeight="1" x14ac:dyDescent="0.2">
      <c r="A9" s="91" t="s">
        <v>27</v>
      </c>
      <c r="B9" s="92">
        <v>1.5</v>
      </c>
      <c r="C9" s="93">
        <v>314031.24</v>
      </c>
      <c r="D9" s="94"/>
      <c r="E9" s="95" t="s">
        <v>29</v>
      </c>
      <c r="F9" s="96">
        <v>310220.36012710369</v>
      </c>
      <c r="G9" s="113">
        <v>292839</v>
      </c>
      <c r="H9" s="97" t="s">
        <v>57</v>
      </c>
      <c r="I9" s="96">
        <v>3811</v>
      </c>
      <c r="J9" s="117">
        <v>6233</v>
      </c>
      <c r="K9" s="98">
        <v>314031.36012710369</v>
      </c>
      <c r="L9" s="113">
        <v>299072</v>
      </c>
      <c r="M9" s="99">
        <v>14959.36012710369</v>
      </c>
      <c r="N9" s="168"/>
    </row>
    <row r="10" spans="1:14" s="100" customFormat="1" ht="105.75" customHeight="1" x14ac:dyDescent="0.2">
      <c r="A10" s="91" t="s">
        <v>67</v>
      </c>
      <c r="B10" s="92">
        <v>0.08</v>
      </c>
      <c r="C10" s="93">
        <v>16748.3328</v>
      </c>
      <c r="D10" s="94"/>
      <c r="E10" s="95"/>
      <c r="F10" s="96"/>
      <c r="G10" s="113"/>
      <c r="H10" s="97" t="s">
        <v>61</v>
      </c>
      <c r="I10" s="96">
        <v>16748</v>
      </c>
      <c r="J10" s="117">
        <v>26899</v>
      </c>
      <c r="K10" s="98">
        <v>16748</v>
      </c>
      <c r="L10" s="113">
        <v>26899</v>
      </c>
      <c r="M10" s="99">
        <v>-10151</v>
      </c>
      <c r="N10" s="168" t="s">
        <v>128</v>
      </c>
    </row>
    <row r="11" spans="1:14" s="100" customFormat="1" ht="121.5" customHeight="1" x14ac:dyDescent="0.2">
      <c r="A11" s="91" t="s">
        <v>68</v>
      </c>
      <c r="B11" s="92">
        <v>3.08</v>
      </c>
      <c r="C11" s="93">
        <v>644810.81279999996</v>
      </c>
      <c r="D11" s="94"/>
      <c r="E11" s="95" t="s">
        <v>32</v>
      </c>
      <c r="F11" s="96">
        <v>293130.0458985524</v>
      </c>
      <c r="G11" s="113">
        <v>284965</v>
      </c>
      <c r="H11" s="97" t="s">
        <v>2</v>
      </c>
      <c r="I11" s="96">
        <v>351681</v>
      </c>
      <c r="J11" s="117">
        <v>543905</v>
      </c>
      <c r="K11" s="98">
        <v>644811.0458985524</v>
      </c>
      <c r="L11" s="113">
        <v>828870</v>
      </c>
      <c r="M11" s="99">
        <v>-184058.9541014476</v>
      </c>
      <c r="N11" s="168" t="s">
        <v>129</v>
      </c>
    </row>
    <row r="12" spans="1:14" s="100" customFormat="1" ht="132" customHeight="1" x14ac:dyDescent="0.2">
      <c r="A12" s="91" t="s">
        <v>69</v>
      </c>
      <c r="B12" s="92">
        <v>3.31</v>
      </c>
      <c r="C12" s="93">
        <v>692962.2696</v>
      </c>
      <c r="D12" s="94"/>
      <c r="E12" s="95" t="s">
        <v>28</v>
      </c>
      <c r="F12" s="96">
        <v>271442.81511121575</v>
      </c>
      <c r="G12" s="113">
        <v>225100</v>
      </c>
      <c r="H12" s="97" t="s">
        <v>1</v>
      </c>
      <c r="I12" s="96">
        <v>421519</v>
      </c>
      <c r="J12" s="117">
        <v>161357</v>
      </c>
      <c r="K12" s="98">
        <v>692961.81511121569</v>
      </c>
      <c r="L12" s="113">
        <v>386457</v>
      </c>
      <c r="M12" s="99">
        <v>306504.81511121569</v>
      </c>
      <c r="N12" s="168"/>
    </row>
    <row r="13" spans="1:14" s="100" customFormat="1" ht="109.5" customHeight="1" x14ac:dyDescent="0.2">
      <c r="A13" s="91" t="s">
        <v>82</v>
      </c>
      <c r="B13" s="92">
        <v>1.1000000000000001</v>
      </c>
      <c r="C13" s="93">
        <v>230289.57600000003</v>
      </c>
      <c r="D13" s="94"/>
      <c r="E13" s="95" t="s">
        <v>33</v>
      </c>
      <c r="F13" s="96">
        <v>155110.18006355184</v>
      </c>
      <c r="G13" s="113">
        <v>139599</v>
      </c>
      <c r="H13" s="97" t="s">
        <v>62</v>
      </c>
      <c r="I13" s="96">
        <v>75180</v>
      </c>
      <c r="J13" s="117">
        <v>75021</v>
      </c>
      <c r="K13" s="98">
        <v>230290.18006355184</v>
      </c>
      <c r="L13" s="113">
        <v>214620</v>
      </c>
      <c r="M13" s="99">
        <v>15670.180063551845</v>
      </c>
      <c r="N13" s="168"/>
    </row>
    <row r="14" spans="1:14" s="100" customFormat="1" ht="91.5" customHeight="1" x14ac:dyDescent="0.2">
      <c r="A14" s="91" t="s">
        <v>70</v>
      </c>
      <c r="B14" s="92">
        <v>0.9</v>
      </c>
      <c r="C14" s="93">
        <v>188418.74400000001</v>
      </c>
      <c r="D14" s="94"/>
      <c r="E14" s="95"/>
      <c r="F14" s="96">
        <v>29083.158761915969</v>
      </c>
      <c r="G14" s="113">
        <v>16968</v>
      </c>
      <c r="H14" s="97" t="s">
        <v>80</v>
      </c>
      <c r="I14" s="96">
        <v>159336</v>
      </c>
      <c r="J14" s="117">
        <v>75928</v>
      </c>
      <c r="K14" s="98">
        <v>188419.15876191598</v>
      </c>
      <c r="L14" s="113">
        <v>92896</v>
      </c>
      <c r="M14" s="99">
        <v>95523.158761915984</v>
      </c>
      <c r="N14" s="168"/>
    </row>
    <row r="15" spans="1:14" s="100" customFormat="1" ht="159.75" customHeight="1" x14ac:dyDescent="0.2">
      <c r="A15" s="91" t="s">
        <v>25</v>
      </c>
      <c r="B15" s="92">
        <v>4</v>
      </c>
      <c r="C15" s="93">
        <v>837416.64</v>
      </c>
      <c r="D15" s="94"/>
      <c r="E15" s="73" t="s">
        <v>125</v>
      </c>
      <c r="F15" s="96">
        <v>804634.05907967512</v>
      </c>
      <c r="G15" s="113">
        <v>789921</v>
      </c>
      <c r="H15" s="97" t="s">
        <v>63</v>
      </c>
      <c r="I15" s="96">
        <v>32783</v>
      </c>
      <c r="J15" s="117">
        <v>39301</v>
      </c>
      <c r="K15" s="98">
        <v>837417.05907967512</v>
      </c>
      <c r="L15" s="113">
        <v>829222</v>
      </c>
      <c r="M15" s="99">
        <v>8195.0590796751203</v>
      </c>
      <c r="N15" s="168"/>
    </row>
    <row r="16" spans="1:14" s="100" customFormat="1" ht="209.25" customHeight="1" x14ac:dyDescent="0.2">
      <c r="A16" s="91" t="s">
        <v>83</v>
      </c>
      <c r="B16" s="92">
        <v>2.25</v>
      </c>
      <c r="C16" s="93">
        <v>471046.86</v>
      </c>
      <c r="D16" s="94"/>
      <c r="E16" s="95"/>
      <c r="F16" s="96"/>
      <c r="G16" s="113"/>
      <c r="H16" s="97" t="s">
        <v>23</v>
      </c>
      <c r="I16" s="96">
        <v>471047</v>
      </c>
      <c r="J16" s="117">
        <v>381030</v>
      </c>
      <c r="K16" s="98">
        <v>471047</v>
      </c>
      <c r="L16" s="113">
        <v>381030</v>
      </c>
      <c r="M16" s="99">
        <v>90017</v>
      </c>
      <c r="N16" s="168"/>
    </row>
    <row r="17" spans="1:14" s="100" customFormat="1" ht="162.75" customHeight="1" x14ac:dyDescent="0.2">
      <c r="A17" s="91" t="s">
        <v>71</v>
      </c>
      <c r="B17" s="92">
        <v>0.45</v>
      </c>
      <c r="C17" s="93">
        <v>94209.372000000003</v>
      </c>
      <c r="D17" s="94"/>
      <c r="E17" s="95" t="s">
        <v>43</v>
      </c>
      <c r="F17" s="96">
        <v>67860.703777803938</v>
      </c>
      <c r="G17" s="113">
        <v>66599</v>
      </c>
      <c r="H17" s="97" t="s">
        <v>0</v>
      </c>
      <c r="I17" s="96">
        <v>26349</v>
      </c>
      <c r="J17" s="117">
        <v>5370</v>
      </c>
      <c r="K17" s="98">
        <v>94209.703777803938</v>
      </c>
      <c r="L17" s="113">
        <v>71969</v>
      </c>
      <c r="M17" s="99">
        <v>22240.703777803938</v>
      </c>
      <c r="N17" s="168"/>
    </row>
    <row r="18" spans="1:14" s="100" customFormat="1" ht="93.75" customHeight="1" x14ac:dyDescent="0.2">
      <c r="A18" s="91" t="s">
        <v>16</v>
      </c>
      <c r="B18" s="92">
        <v>0.38</v>
      </c>
      <c r="C18" s="93">
        <v>79553.580800000011</v>
      </c>
      <c r="D18" s="94"/>
      <c r="E18" s="95" t="s">
        <v>98</v>
      </c>
      <c r="F18" s="96">
        <v>58166.317523831938</v>
      </c>
      <c r="G18" s="113"/>
      <c r="H18" s="97"/>
      <c r="I18" s="96">
        <v>21387</v>
      </c>
      <c r="J18" s="117">
        <v>26360</v>
      </c>
      <c r="K18" s="98">
        <v>79553.317523831938</v>
      </c>
      <c r="L18" s="113">
        <v>26360</v>
      </c>
      <c r="M18" s="99">
        <v>53193.317523831938</v>
      </c>
      <c r="N18" s="168"/>
    </row>
    <row r="19" spans="1:14" s="100" customFormat="1" ht="108" customHeight="1" x14ac:dyDescent="0.2">
      <c r="A19" s="91" t="s">
        <v>84</v>
      </c>
      <c r="B19" s="92">
        <v>1.39</v>
      </c>
      <c r="C19" s="93">
        <v>291002.28239999997</v>
      </c>
      <c r="D19" s="94"/>
      <c r="E19" s="95"/>
      <c r="F19" s="96"/>
      <c r="G19" s="113"/>
      <c r="H19" s="97" t="s">
        <v>15</v>
      </c>
      <c r="I19" s="96">
        <v>291002.28239999997</v>
      </c>
      <c r="J19" s="117">
        <v>301950</v>
      </c>
      <c r="K19" s="98">
        <v>291002.28239999997</v>
      </c>
      <c r="L19" s="113">
        <v>301950</v>
      </c>
      <c r="M19" s="99">
        <v>-10947.717600000033</v>
      </c>
      <c r="N19" s="168" t="s">
        <v>130</v>
      </c>
    </row>
    <row r="20" spans="1:14" s="107" customFormat="1" ht="84" customHeight="1" thickBot="1" x14ac:dyDescent="0.25">
      <c r="A20" s="101" t="s">
        <v>26</v>
      </c>
      <c r="B20" s="102">
        <v>22.29</v>
      </c>
      <c r="C20" s="103">
        <v>4666503.2264</v>
      </c>
      <c r="D20" s="104">
        <v>0</v>
      </c>
      <c r="E20" s="105"/>
      <c r="F20" s="103">
        <v>2513144.4980581384</v>
      </c>
      <c r="G20" s="110">
        <v>2299123</v>
      </c>
      <c r="H20" s="102"/>
      <c r="I20" s="103">
        <v>2153359.2823999999</v>
      </c>
      <c r="J20" s="110">
        <v>1849395</v>
      </c>
      <c r="K20" s="106">
        <v>4666503.7804581374</v>
      </c>
      <c r="L20" s="119">
        <v>4148518</v>
      </c>
      <c r="M20" s="99">
        <v>517985.78045813739</v>
      </c>
      <c r="N20" s="169"/>
    </row>
    <row r="21" spans="1:14" s="86" customFormat="1" ht="34.5" customHeight="1" x14ac:dyDescent="0.35">
      <c r="A21" s="108" t="s">
        <v>21</v>
      </c>
      <c r="B21" s="82"/>
      <c r="C21" s="82"/>
      <c r="D21" s="84"/>
      <c r="E21" s="82"/>
      <c r="F21" s="82"/>
      <c r="G21" s="114"/>
      <c r="H21" s="88"/>
      <c r="I21" s="82"/>
      <c r="J21" s="114"/>
      <c r="K21" s="82"/>
      <c r="L21" s="114"/>
      <c r="M21" s="85"/>
      <c r="N21" s="167"/>
    </row>
    <row r="22" spans="1:14" x14ac:dyDescent="0.4">
      <c r="F22" s="109"/>
      <c r="G22" s="115"/>
    </row>
  </sheetData>
  <mergeCells count="11">
    <mergeCell ref="L5:L6"/>
    <mergeCell ref="E3:H3"/>
    <mergeCell ref="C4:C6"/>
    <mergeCell ref="A4:A6"/>
    <mergeCell ref="E5:F5"/>
    <mergeCell ref="K5:K6"/>
    <mergeCell ref="H5:I5"/>
    <mergeCell ref="B4:B6"/>
    <mergeCell ref="E4:L4"/>
    <mergeCell ref="G5:G6"/>
    <mergeCell ref="D4:D6"/>
  </mergeCells>
  <phoneticPr fontId="0" type="noConversion"/>
  <pageMargins left="0.15748031496062992" right="0.17" top="0.2" bottom="0.15748031496062992" header="0.17" footer="0.15748031496062992"/>
  <pageSetup paperSize="9" scale="27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19"/>
  <sheetViews>
    <sheetView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2.75" x14ac:dyDescent="0.2"/>
  <cols>
    <col min="1" max="1" width="43.5703125" style="5" customWidth="1"/>
    <col min="2" max="2" width="10.42578125" style="51" customWidth="1"/>
    <col min="3" max="6" width="18.140625" style="1" customWidth="1"/>
    <col min="7" max="7" width="23" style="72" customWidth="1"/>
    <col min="8" max="8" width="21.42578125" style="2" customWidth="1"/>
    <col min="9" max="16384" width="9.140625" style="2"/>
  </cols>
  <sheetData>
    <row r="1" spans="1:9" s="6" customFormat="1" ht="29.25" customHeight="1" x14ac:dyDescent="0.2">
      <c r="B1" s="46"/>
      <c r="C1" s="142" t="s">
        <v>100</v>
      </c>
      <c r="D1" s="143"/>
      <c r="E1" s="143"/>
      <c r="F1" s="143"/>
      <c r="G1" s="143"/>
    </row>
    <row r="2" spans="1:9" s="6" customFormat="1" ht="39.75" customHeight="1" x14ac:dyDescent="0.2">
      <c r="A2" s="144" t="s">
        <v>122</v>
      </c>
      <c r="B2" s="144"/>
      <c r="C2" s="145"/>
      <c r="D2" s="145"/>
      <c r="E2" s="145"/>
      <c r="F2" s="145"/>
      <c r="G2" s="145"/>
      <c r="H2" s="145"/>
    </row>
    <row r="3" spans="1:9" s="3" customFormat="1" ht="77.25" customHeight="1" x14ac:dyDescent="0.2">
      <c r="A3" s="43" t="s">
        <v>34</v>
      </c>
      <c r="B3" s="47" t="s">
        <v>104</v>
      </c>
      <c r="C3" s="43" t="s">
        <v>35</v>
      </c>
      <c r="D3" s="43" t="s">
        <v>36</v>
      </c>
      <c r="E3" s="43" t="s">
        <v>37</v>
      </c>
      <c r="F3" s="43" t="s">
        <v>38</v>
      </c>
      <c r="G3" s="68" t="s">
        <v>123</v>
      </c>
      <c r="H3" s="43" t="s">
        <v>101</v>
      </c>
    </row>
    <row r="4" spans="1:9" s="3" customFormat="1" ht="13.5" customHeight="1" x14ac:dyDescent="0.2">
      <c r="A4" s="40">
        <v>1</v>
      </c>
      <c r="B4" s="48"/>
      <c r="C4" s="40">
        <v>2</v>
      </c>
      <c r="D4" s="40">
        <v>3</v>
      </c>
      <c r="E4" s="40">
        <v>4</v>
      </c>
      <c r="F4" s="40">
        <v>5</v>
      </c>
      <c r="G4" s="69">
        <v>6</v>
      </c>
      <c r="H4" s="40">
        <v>7</v>
      </c>
    </row>
    <row r="5" spans="1:9" s="4" customFormat="1" ht="31.5" customHeight="1" x14ac:dyDescent="0.3">
      <c r="A5" s="41" t="s">
        <v>39</v>
      </c>
      <c r="B5" s="49">
        <v>1</v>
      </c>
      <c r="C5" s="63">
        <f t="shared" ref="C5:C17" si="0">(D5*100)/87</f>
        <v>22988.505747126437</v>
      </c>
      <c r="D5" s="63">
        <v>20000</v>
      </c>
      <c r="E5" s="63">
        <f>(C5/29.3)*28</f>
        <v>21968.537915342669</v>
      </c>
      <c r="F5" s="63">
        <f t="shared" ref="F5:F17" si="1">(C5*12)+E5</f>
        <v>297830.60688085988</v>
      </c>
      <c r="G5" s="70">
        <f>F5+(F5*30.2)/100</f>
        <v>387775.45015887957</v>
      </c>
      <c r="H5" s="65">
        <f>G5/12</f>
        <v>32314.620846573296</v>
      </c>
    </row>
    <row r="6" spans="1:9" s="4" customFormat="1" ht="31.5" customHeight="1" x14ac:dyDescent="0.3">
      <c r="A6" s="41" t="s">
        <v>40</v>
      </c>
      <c r="B6" s="49">
        <v>1</v>
      </c>
      <c r="C6" s="63">
        <f t="shared" si="0"/>
        <v>17241.379310344826</v>
      </c>
      <c r="D6" s="63">
        <v>15000</v>
      </c>
      <c r="E6" s="63">
        <f>(C6/29.3)*31</f>
        <v>18241.73237613275</v>
      </c>
      <c r="F6" s="63">
        <f t="shared" si="1"/>
        <v>225138.28410027066</v>
      </c>
      <c r="G6" s="70">
        <f t="shared" ref="G6:G18" si="2">F6+(F6*30.2)/100</f>
        <v>293130.0458985524</v>
      </c>
      <c r="H6" s="65">
        <f t="shared" ref="H6:H13" si="3">G6/12</f>
        <v>24427.503824879368</v>
      </c>
    </row>
    <row r="7" spans="1:9" s="4" customFormat="1" ht="31.5" customHeight="1" x14ac:dyDescent="0.3">
      <c r="A7" s="41" t="s">
        <v>41</v>
      </c>
      <c r="B7" s="49">
        <v>0.25</v>
      </c>
      <c r="C7" s="63">
        <f t="shared" si="0"/>
        <v>5747.1264367816093</v>
      </c>
      <c r="D7" s="63">
        <v>5000</v>
      </c>
      <c r="E7" s="63">
        <f>(C7/29.3)*28</f>
        <v>5492.1344788356673</v>
      </c>
      <c r="F7" s="63">
        <f t="shared" si="1"/>
        <v>74457.65172021497</v>
      </c>
      <c r="G7" s="70">
        <f t="shared" si="2"/>
        <v>96943.862539719892</v>
      </c>
      <c r="H7" s="65">
        <f t="shared" si="3"/>
        <v>8078.655211643324</v>
      </c>
    </row>
    <row r="8" spans="1:9" s="4" customFormat="1" ht="41.25" customHeight="1" x14ac:dyDescent="0.3">
      <c r="A8" s="41" t="s">
        <v>64</v>
      </c>
      <c r="B8" s="49">
        <v>0.5</v>
      </c>
      <c r="C8" s="63">
        <f t="shared" si="0"/>
        <v>13793.103448275862</v>
      </c>
      <c r="D8" s="63">
        <v>12000</v>
      </c>
      <c r="E8" s="63">
        <f t="shared" ref="E8:E17" si="4">(C8/29.3)*28</f>
        <v>13181.122749205602</v>
      </c>
      <c r="F8" s="63">
        <f t="shared" si="1"/>
        <v>178698.36412851594</v>
      </c>
      <c r="G8" s="70">
        <f t="shared" si="2"/>
        <v>232665.27009532775</v>
      </c>
      <c r="H8" s="65">
        <f t="shared" si="3"/>
        <v>19388.772507943981</v>
      </c>
    </row>
    <row r="9" spans="1:9" s="4" customFormat="1" ht="42" customHeight="1" x14ac:dyDescent="0.3">
      <c r="A9" s="41" t="s">
        <v>81</v>
      </c>
      <c r="B9" s="49">
        <v>0.25</v>
      </c>
      <c r="C9" s="63">
        <f t="shared" si="0"/>
        <v>5172.4137931034484</v>
      </c>
      <c r="D9" s="63">
        <v>4500</v>
      </c>
      <c r="E9" s="63">
        <f t="shared" si="4"/>
        <v>4942.9210309521004</v>
      </c>
      <c r="F9" s="63">
        <f t="shared" si="1"/>
        <v>67011.886548193477</v>
      </c>
      <c r="G9" s="70">
        <f t="shared" si="2"/>
        <v>87249.476285747907</v>
      </c>
      <c r="H9" s="65">
        <f t="shared" si="3"/>
        <v>7270.7896904789923</v>
      </c>
    </row>
    <row r="10" spans="1:9" s="4" customFormat="1" ht="29.25" customHeight="1" x14ac:dyDescent="0.3">
      <c r="A10" s="41" t="s">
        <v>28</v>
      </c>
      <c r="B10" s="49">
        <v>1</v>
      </c>
      <c r="C10" s="63">
        <f t="shared" si="0"/>
        <v>16091.954022988506</v>
      </c>
      <c r="D10" s="63">
        <v>14000</v>
      </c>
      <c r="E10" s="63">
        <f t="shared" si="4"/>
        <v>15377.97654073987</v>
      </c>
      <c r="F10" s="63">
        <f t="shared" si="1"/>
        <v>208481.42481660197</v>
      </c>
      <c r="G10" s="70">
        <f t="shared" si="2"/>
        <v>271442.81511121575</v>
      </c>
      <c r="H10" s="65">
        <f t="shared" si="3"/>
        <v>22620.234592601311</v>
      </c>
    </row>
    <row r="11" spans="1:9" s="45" customFormat="1" ht="34.5" customHeight="1" x14ac:dyDescent="0.3">
      <c r="A11" s="44" t="s">
        <v>17</v>
      </c>
      <c r="B11" s="50">
        <v>1</v>
      </c>
      <c r="C11" s="66">
        <f t="shared" si="0"/>
        <v>18390.80459770115</v>
      </c>
      <c r="D11" s="66">
        <v>16000</v>
      </c>
      <c r="E11" s="66">
        <f>((C11/29.3)*28)/12*6</f>
        <v>8787.415166137067</v>
      </c>
      <c r="F11" s="66">
        <f>(C11*6)+E11</f>
        <v>119132.24275234397</v>
      </c>
      <c r="G11" s="70">
        <f t="shared" si="2"/>
        <v>155110.18006355184</v>
      </c>
      <c r="H11" s="67">
        <f>G11/7</f>
        <v>22158.597151935977</v>
      </c>
      <c r="I11" s="45" t="s">
        <v>102</v>
      </c>
    </row>
    <row r="12" spans="1:9" s="45" customFormat="1" ht="42.75" customHeight="1" x14ac:dyDescent="0.3">
      <c r="A12" s="44" t="s">
        <v>18</v>
      </c>
      <c r="B12" s="50">
        <v>1</v>
      </c>
      <c r="C12" s="66">
        <f t="shared" si="0"/>
        <v>20689.655172413793</v>
      </c>
      <c r="D12" s="66">
        <v>18000</v>
      </c>
      <c r="E12" s="66">
        <f>((C12/29.3)*28)/12*6</f>
        <v>9885.8420619042008</v>
      </c>
      <c r="F12" s="66">
        <f>(C12*6)+E12</f>
        <v>134023.77309638695</v>
      </c>
      <c r="G12" s="70">
        <f t="shared" si="2"/>
        <v>174498.95257149581</v>
      </c>
      <c r="H12" s="67">
        <f>G12/5</f>
        <v>34899.790514299166</v>
      </c>
      <c r="I12" s="45" t="s">
        <v>103</v>
      </c>
    </row>
    <row r="13" spans="1:9" s="4" customFormat="1" ht="39" customHeight="1" x14ac:dyDescent="0.3">
      <c r="A13" s="41" t="s">
        <v>65</v>
      </c>
      <c r="B13" s="49">
        <v>1</v>
      </c>
      <c r="C13" s="63">
        <f t="shared" si="0"/>
        <v>11494.252873563219</v>
      </c>
      <c r="D13" s="63">
        <v>10000</v>
      </c>
      <c r="E13" s="63">
        <f t="shared" si="4"/>
        <v>10984.268957671335</v>
      </c>
      <c r="F13" s="63">
        <f t="shared" si="1"/>
        <v>148915.30344042994</v>
      </c>
      <c r="G13" s="70">
        <f t="shared" si="2"/>
        <v>193887.72507943978</v>
      </c>
      <c r="H13" s="65">
        <f t="shared" si="3"/>
        <v>16157.310423286648</v>
      </c>
    </row>
    <row r="14" spans="1:9" s="4" customFormat="1" ht="27" customHeight="1" x14ac:dyDescent="0.3">
      <c r="A14" s="41" t="s">
        <v>42</v>
      </c>
      <c r="B14" s="49">
        <v>0.5</v>
      </c>
      <c r="C14" s="63">
        <f t="shared" si="0"/>
        <v>9195.4022988505749</v>
      </c>
      <c r="D14" s="63">
        <v>8000</v>
      </c>
      <c r="E14" s="63">
        <f t="shared" si="4"/>
        <v>8787.415166137067</v>
      </c>
      <c r="F14" s="63">
        <f t="shared" si="1"/>
        <v>119132.24275234397</v>
      </c>
      <c r="G14" s="70">
        <f t="shared" si="2"/>
        <v>155110.18006355184</v>
      </c>
      <c r="H14" s="65">
        <f>G14/12</f>
        <v>12925.848338629321</v>
      </c>
    </row>
    <row r="15" spans="1:9" s="4" customFormat="1" ht="27" customHeight="1" x14ac:dyDescent="0.3">
      <c r="A15" s="41" t="s">
        <v>99</v>
      </c>
      <c r="B15" s="49">
        <v>0.25</v>
      </c>
      <c r="C15" s="63">
        <f>(D15*100)/87</f>
        <v>3448.2758620689656</v>
      </c>
      <c r="D15" s="63">
        <v>3000</v>
      </c>
      <c r="E15" s="63">
        <f>(C15/29.3)*28</f>
        <v>3295.2806873014006</v>
      </c>
      <c r="F15" s="63">
        <f>(C15*12)+E15</f>
        <v>44674.591032128985</v>
      </c>
      <c r="G15" s="70">
        <f t="shared" si="2"/>
        <v>58166.317523831938</v>
      </c>
      <c r="H15" s="65">
        <f>G15/12</f>
        <v>4847.1931269859951</v>
      </c>
    </row>
    <row r="16" spans="1:9" s="4" customFormat="1" ht="27" customHeight="1" x14ac:dyDescent="0.3">
      <c r="A16" s="41" t="s">
        <v>43</v>
      </c>
      <c r="B16" s="49">
        <v>0.25</v>
      </c>
      <c r="C16" s="63">
        <f t="shared" si="0"/>
        <v>4022.9885057471265</v>
      </c>
      <c r="D16" s="63">
        <v>3500</v>
      </c>
      <c r="E16" s="63">
        <f t="shared" si="4"/>
        <v>3844.4941351849675</v>
      </c>
      <c r="F16" s="63">
        <f t="shared" si="1"/>
        <v>52120.356204150492</v>
      </c>
      <c r="G16" s="70">
        <f t="shared" si="2"/>
        <v>67860.703777803938</v>
      </c>
      <c r="H16" s="65">
        <f>G16/12</f>
        <v>5655.0586481503278</v>
      </c>
    </row>
    <row r="17" spans="1:8" s="4" customFormat="1" ht="27" customHeight="1" x14ac:dyDescent="0.3">
      <c r="A17" s="41" t="s">
        <v>29</v>
      </c>
      <c r="B17" s="49">
        <v>1</v>
      </c>
      <c r="C17" s="63">
        <f t="shared" si="0"/>
        <v>18390.80459770115</v>
      </c>
      <c r="D17" s="63">
        <v>16000</v>
      </c>
      <c r="E17" s="63">
        <f t="shared" si="4"/>
        <v>17574.830332274134</v>
      </c>
      <c r="F17" s="63">
        <f t="shared" si="1"/>
        <v>238264.48550468794</v>
      </c>
      <c r="G17" s="70">
        <f t="shared" si="2"/>
        <v>310220.36012710369</v>
      </c>
      <c r="H17" s="65">
        <f>G17/12</f>
        <v>25851.696677258642</v>
      </c>
    </row>
    <row r="18" spans="1:8" s="4" customFormat="1" ht="27" customHeight="1" x14ac:dyDescent="0.3">
      <c r="A18" s="41" t="s">
        <v>121</v>
      </c>
      <c r="B18" s="49">
        <v>0.25</v>
      </c>
      <c r="C18" s="63">
        <f>(D18*100)/87</f>
        <v>1724.1379310344828</v>
      </c>
      <c r="D18" s="63">
        <v>1500</v>
      </c>
      <c r="E18" s="63">
        <f>(C18/29.3)*28</f>
        <v>1647.6403436507003</v>
      </c>
      <c r="F18" s="63">
        <f>(C18*12)+E18</f>
        <v>22337.295516064492</v>
      </c>
      <c r="G18" s="70">
        <f t="shared" si="2"/>
        <v>29083.158761915969</v>
      </c>
      <c r="H18" s="65">
        <f>G18/12</f>
        <v>2423.5965634929976</v>
      </c>
    </row>
    <row r="19" spans="1:8" s="64" customFormat="1" ht="27" customHeight="1" x14ac:dyDescent="0.3">
      <c r="A19" s="61" t="s">
        <v>44</v>
      </c>
      <c r="B19" s="62">
        <f t="shared" ref="B19:G19" si="5">SUM(B5:B18)</f>
        <v>9.25</v>
      </c>
      <c r="C19" s="62">
        <f t="shared" si="5"/>
        <v>168390.80459770115</v>
      </c>
      <c r="D19" s="62">
        <f t="shared" si="5"/>
        <v>146500</v>
      </c>
      <c r="E19" s="62">
        <f t="shared" si="5"/>
        <v>144011.61194146954</v>
      </c>
      <c r="F19" s="62">
        <f t="shared" si="5"/>
        <v>1930218.5084931937</v>
      </c>
      <c r="G19" s="71">
        <f t="shared" si="5"/>
        <v>2513144.4980581375</v>
      </c>
      <c r="H19" s="63"/>
    </row>
  </sheetData>
  <mergeCells count="2">
    <mergeCell ref="C1:G1"/>
    <mergeCell ref="A2:H2"/>
  </mergeCells>
  <phoneticPr fontId="2" type="noConversion"/>
  <pageMargins left="0.19" right="0.17" top="0.17" bottom="0.17" header="0.17" footer="0.17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G124"/>
  <sheetViews>
    <sheetView topLeftCell="A2" zoomScale="84" zoomScaleNormal="84" workbookViewId="0">
      <pane xSplit="3" ySplit="4" topLeftCell="E6" activePane="bottomRight" state="frozen"/>
      <selection activeCell="A2" sqref="A2"/>
      <selection pane="topRight" activeCell="D2" sqref="D2"/>
      <selection pane="bottomLeft" activeCell="A8" sqref="A8"/>
      <selection pane="bottomRight" activeCell="B4" sqref="B4"/>
    </sheetView>
  </sheetViews>
  <sheetFormatPr defaultRowHeight="18.75" x14ac:dyDescent="0.3"/>
  <cols>
    <col min="1" max="1" width="0.85546875" style="7" customWidth="1"/>
    <col min="2" max="2" width="21.28515625" style="8" customWidth="1"/>
    <col min="3" max="3" width="116.7109375" style="7" customWidth="1"/>
    <col min="4" max="4" width="20.85546875" style="7" customWidth="1"/>
    <col min="5" max="5" width="32.140625" style="7" customWidth="1"/>
    <col min="6" max="6" width="36.28515625" style="7" customWidth="1"/>
    <col min="7" max="7" width="27.85546875" style="54" customWidth="1"/>
    <col min="8" max="16384" width="9.140625" style="7"/>
  </cols>
  <sheetData>
    <row r="1" spans="2:7" s="6" customFormat="1" x14ac:dyDescent="0.2">
      <c r="G1" s="53"/>
    </row>
    <row r="2" spans="2:7" s="6" customFormat="1" x14ac:dyDescent="0.2">
      <c r="G2" s="53"/>
    </row>
    <row r="3" spans="2:7" s="6" customFormat="1" ht="20.25" x14ac:dyDescent="0.2">
      <c r="B3" s="142" t="s">
        <v>126</v>
      </c>
      <c r="C3" s="143"/>
      <c r="D3" s="143"/>
      <c r="E3" s="143"/>
      <c r="F3" s="143"/>
      <c r="G3" s="53"/>
    </row>
    <row r="4" spans="2:7" s="6" customFormat="1" ht="19.5" thickBot="1" x14ac:dyDescent="0.25">
      <c r="G4" s="53"/>
    </row>
    <row r="5" spans="2:7" s="6" customFormat="1" ht="61.5" thickBot="1" x14ac:dyDescent="0.25">
      <c r="B5" s="12" t="s">
        <v>58</v>
      </c>
      <c r="C5" s="13" t="s">
        <v>46</v>
      </c>
      <c r="D5" s="13" t="s">
        <v>47</v>
      </c>
      <c r="E5" s="13" t="s">
        <v>48</v>
      </c>
      <c r="F5" s="34" t="s">
        <v>107</v>
      </c>
      <c r="G5" s="57" t="s">
        <v>108</v>
      </c>
    </row>
    <row r="6" spans="2:7" ht="73.5" customHeight="1" x14ac:dyDescent="0.3">
      <c r="B6" s="147" t="str">
        <f>'фин план'!A11</f>
        <v>тех. обслуживание и ремонт жилого здания</v>
      </c>
      <c r="C6" s="14" t="s">
        <v>85</v>
      </c>
      <c r="D6" s="15" t="s">
        <v>49</v>
      </c>
      <c r="E6" s="15" t="s">
        <v>50</v>
      </c>
      <c r="F6" s="14">
        <v>103164.42</v>
      </c>
      <c r="G6" s="56">
        <v>175941.45</v>
      </c>
    </row>
    <row r="7" spans="2:7" ht="73.5" customHeight="1" x14ac:dyDescent="0.3">
      <c r="B7" s="148"/>
      <c r="C7" s="38" t="s">
        <v>110</v>
      </c>
      <c r="D7" s="52"/>
      <c r="E7" s="52"/>
      <c r="F7" s="38"/>
      <c r="G7" s="42">
        <v>43006.39</v>
      </c>
    </row>
    <row r="8" spans="2:7" ht="73.5" customHeight="1" x14ac:dyDescent="0.3">
      <c r="B8" s="148"/>
      <c r="C8" s="38" t="s">
        <v>109</v>
      </c>
      <c r="D8" s="52"/>
      <c r="E8" s="52"/>
      <c r="F8" s="38"/>
      <c r="G8" s="42">
        <v>144077</v>
      </c>
    </row>
    <row r="9" spans="2:7" ht="153" customHeight="1" x14ac:dyDescent="0.3">
      <c r="B9" s="149"/>
      <c r="C9" s="16" t="s">
        <v>86</v>
      </c>
      <c r="D9" s="17" t="s">
        <v>72</v>
      </c>
      <c r="E9" s="17" t="s">
        <v>50</v>
      </c>
      <c r="F9" s="16">
        <v>150000</v>
      </c>
      <c r="G9" s="42">
        <v>281167</v>
      </c>
    </row>
    <row r="10" spans="2:7" ht="70.5" customHeight="1" x14ac:dyDescent="0.3">
      <c r="B10" s="149"/>
      <c r="C10" s="16" t="s">
        <v>8</v>
      </c>
      <c r="D10" s="24" t="s">
        <v>51</v>
      </c>
      <c r="E10" s="17" t="s">
        <v>50</v>
      </c>
      <c r="F10" s="26">
        <v>40000</v>
      </c>
      <c r="G10" s="42"/>
    </row>
    <row r="11" spans="2:7" ht="50.25" customHeight="1" x14ac:dyDescent="0.3">
      <c r="B11" s="149"/>
      <c r="C11" s="19" t="s">
        <v>93</v>
      </c>
      <c r="D11" s="27" t="s">
        <v>20</v>
      </c>
      <c r="E11" s="21" t="s">
        <v>50</v>
      </c>
      <c r="F11" s="26">
        <v>50000</v>
      </c>
      <c r="G11" s="42"/>
    </row>
    <row r="12" spans="2:7" ht="65.25" customHeight="1" x14ac:dyDescent="0.3">
      <c r="B12" s="149"/>
      <c r="C12" s="16" t="s">
        <v>87</v>
      </c>
      <c r="D12" s="17" t="s">
        <v>66</v>
      </c>
      <c r="E12" s="17" t="s">
        <v>40</v>
      </c>
      <c r="F12" s="16">
        <v>20000</v>
      </c>
      <c r="G12" s="42"/>
    </row>
    <row r="13" spans="2:7" ht="49.5" customHeight="1" x14ac:dyDescent="0.3">
      <c r="B13" s="149"/>
      <c r="C13" s="16" t="s">
        <v>88</v>
      </c>
      <c r="D13" s="17" t="s">
        <v>54</v>
      </c>
      <c r="E13" s="17" t="s">
        <v>40</v>
      </c>
      <c r="F13" s="16">
        <v>30000</v>
      </c>
      <c r="G13" s="42"/>
    </row>
    <row r="14" spans="2:7" ht="48.75" customHeight="1" x14ac:dyDescent="0.3">
      <c r="B14" s="149"/>
      <c r="C14" s="16" t="s">
        <v>55</v>
      </c>
      <c r="D14" s="17" t="s">
        <v>73</v>
      </c>
      <c r="E14" s="17" t="s">
        <v>40</v>
      </c>
      <c r="F14" s="16">
        <v>12000</v>
      </c>
      <c r="G14" s="42"/>
    </row>
    <row r="15" spans="2:7" ht="36" customHeight="1" x14ac:dyDescent="0.3">
      <c r="B15" s="149"/>
      <c r="C15" s="16" t="s">
        <v>89</v>
      </c>
      <c r="D15" s="17">
        <v>2017</v>
      </c>
      <c r="E15" s="17" t="s">
        <v>40</v>
      </c>
      <c r="F15" s="18">
        <v>10000</v>
      </c>
      <c r="G15" s="42"/>
    </row>
    <row r="16" spans="2:7" ht="36" customHeight="1" x14ac:dyDescent="0.3">
      <c r="B16" s="149"/>
      <c r="C16" s="16" t="s">
        <v>90</v>
      </c>
      <c r="D16" s="17">
        <v>2017</v>
      </c>
      <c r="E16" s="17" t="s">
        <v>40</v>
      </c>
      <c r="F16" s="18">
        <v>65000</v>
      </c>
      <c r="G16" s="42"/>
    </row>
    <row r="17" spans="2:7" ht="31.5" customHeight="1" thickBot="1" x14ac:dyDescent="0.35">
      <c r="B17" s="150"/>
      <c r="C17" s="35" t="s">
        <v>26</v>
      </c>
      <c r="D17" s="36"/>
      <c r="E17" s="37"/>
      <c r="F17" s="33">
        <f>SUM(F6:F16)</f>
        <v>480164.42</v>
      </c>
      <c r="G17" s="58">
        <f>SUM(G6:G16)</f>
        <v>644191.84000000008</v>
      </c>
    </row>
    <row r="18" spans="2:7" ht="48" customHeight="1" x14ac:dyDescent="0.3">
      <c r="B18" s="151" t="str">
        <f>'фин план'!A12</f>
        <v>тех. обслуживание и ремонт систем водоснабжения и канализования</v>
      </c>
      <c r="C18" s="14" t="s">
        <v>95</v>
      </c>
      <c r="D18" s="15" t="s">
        <v>74</v>
      </c>
      <c r="E18" s="14" t="s">
        <v>50</v>
      </c>
      <c r="F18" s="14">
        <v>40000</v>
      </c>
      <c r="G18" s="56">
        <v>69105</v>
      </c>
    </row>
    <row r="19" spans="2:7" ht="106.5" customHeight="1" x14ac:dyDescent="0.3">
      <c r="B19" s="152"/>
      <c r="C19" s="16" t="s">
        <v>96</v>
      </c>
      <c r="D19" s="146" t="s">
        <v>74</v>
      </c>
      <c r="E19" s="146" t="s">
        <v>50</v>
      </c>
      <c r="F19" s="16">
        <v>102626.62</v>
      </c>
      <c r="G19" s="42">
        <v>44760</v>
      </c>
    </row>
    <row r="20" spans="2:7" ht="30" customHeight="1" x14ac:dyDescent="0.3">
      <c r="B20" s="152"/>
      <c r="C20" s="16" t="s">
        <v>5</v>
      </c>
      <c r="D20" s="146"/>
      <c r="E20" s="146"/>
      <c r="F20" s="16">
        <v>40000</v>
      </c>
      <c r="G20" s="42">
        <v>40140</v>
      </c>
    </row>
    <row r="21" spans="2:7" ht="30" customHeight="1" x14ac:dyDescent="0.3">
      <c r="B21" s="152"/>
      <c r="C21" s="16" t="s">
        <v>59</v>
      </c>
      <c r="D21" s="146"/>
      <c r="E21" s="146"/>
      <c r="F21" s="16">
        <v>20000</v>
      </c>
      <c r="G21" s="42">
        <v>12035</v>
      </c>
    </row>
    <row r="22" spans="2:7" ht="50.25" customHeight="1" x14ac:dyDescent="0.3">
      <c r="B22" s="152"/>
      <c r="C22" s="19" t="s">
        <v>9</v>
      </c>
      <c r="D22" s="20" t="s">
        <v>7</v>
      </c>
      <c r="E22" s="21" t="s">
        <v>40</v>
      </c>
      <c r="F22" s="16">
        <v>20000</v>
      </c>
      <c r="G22" s="42"/>
    </row>
    <row r="23" spans="2:7" ht="39" customHeight="1" thickBot="1" x14ac:dyDescent="0.35">
      <c r="B23" s="153"/>
      <c r="C23" s="154" t="s">
        <v>26</v>
      </c>
      <c r="D23" s="155"/>
      <c r="E23" s="156"/>
      <c r="F23" s="32">
        <f>SUM(F19:F22)</f>
        <v>182626.62</v>
      </c>
      <c r="G23" s="59">
        <f>SUM(G18:G22)</f>
        <v>166040</v>
      </c>
    </row>
    <row r="24" spans="2:7" ht="81" customHeight="1" x14ac:dyDescent="0.3">
      <c r="B24" s="160" t="str">
        <f>'фин план'!A14</f>
        <v>тех. обслуживание и ремонт центрального отопления</v>
      </c>
      <c r="C24" s="14" t="s">
        <v>4</v>
      </c>
      <c r="D24" s="157" t="s">
        <v>75</v>
      </c>
      <c r="E24" s="157" t="s">
        <v>50</v>
      </c>
      <c r="F24" s="14">
        <v>79224.990000000005</v>
      </c>
      <c r="G24" s="56">
        <v>83068</v>
      </c>
    </row>
    <row r="25" spans="2:7" ht="58.5" customHeight="1" x14ac:dyDescent="0.3">
      <c r="B25" s="152"/>
      <c r="C25" s="16" t="s">
        <v>6</v>
      </c>
      <c r="D25" s="146"/>
      <c r="E25" s="146"/>
      <c r="F25" s="16">
        <v>55000</v>
      </c>
      <c r="G25" s="42">
        <v>0</v>
      </c>
    </row>
    <row r="26" spans="2:7" ht="49.5" customHeight="1" x14ac:dyDescent="0.3">
      <c r="B26" s="152"/>
      <c r="C26" s="16" t="s">
        <v>52</v>
      </c>
      <c r="D26" s="146"/>
      <c r="E26" s="146"/>
      <c r="F26" s="16">
        <v>40000</v>
      </c>
      <c r="G26" s="42">
        <v>0</v>
      </c>
    </row>
    <row r="27" spans="2:7" ht="49.5" customHeight="1" x14ac:dyDescent="0.3">
      <c r="B27" s="152"/>
      <c r="C27" s="16" t="s">
        <v>3</v>
      </c>
      <c r="D27" s="146"/>
      <c r="E27" s="146"/>
      <c r="F27" s="18">
        <v>42000</v>
      </c>
      <c r="G27" s="42">
        <v>0</v>
      </c>
    </row>
    <row r="28" spans="2:7" ht="33.75" customHeight="1" x14ac:dyDescent="0.3">
      <c r="B28" s="152"/>
      <c r="C28" s="16" t="s">
        <v>53</v>
      </c>
      <c r="D28" s="146"/>
      <c r="E28" s="146"/>
      <c r="F28" s="18">
        <v>35000</v>
      </c>
      <c r="G28" s="42">
        <v>35000</v>
      </c>
    </row>
    <row r="29" spans="2:7" ht="35.25" customHeight="1" thickBot="1" x14ac:dyDescent="0.35">
      <c r="B29" s="153"/>
      <c r="C29" s="154" t="s">
        <v>26</v>
      </c>
      <c r="D29" s="155"/>
      <c r="E29" s="156"/>
      <c r="F29" s="32">
        <f>SUM(F24:F28)</f>
        <v>251224.99</v>
      </c>
      <c r="G29" s="59">
        <f>SUM(G24:G28)</f>
        <v>118068</v>
      </c>
    </row>
    <row r="30" spans="2:7" ht="46.5" customHeight="1" x14ac:dyDescent="0.3">
      <c r="B30" s="147" t="s">
        <v>10</v>
      </c>
      <c r="C30" s="14" t="s">
        <v>91</v>
      </c>
      <c r="D30" s="22" t="s">
        <v>56</v>
      </c>
      <c r="E30" s="15" t="s">
        <v>40</v>
      </c>
      <c r="F30" s="23">
        <v>35000</v>
      </c>
      <c r="G30" s="56">
        <v>34528</v>
      </c>
    </row>
    <row r="31" spans="2:7" ht="36.75" customHeight="1" x14ac:dyDescent="0.3">
      <c r="B31" s="164"/>
      <c r="C31" s="16" t="s">
        <v>76</v>
      </c>
      <c r="D31" s="24" t="s">
        <v>19</v>
      </c>
      <c r="E31" s="17" t="s">
        <v>40</v>
      </c>
      <c r="F31" s="25">
        <v>15000</v>
      </c>
      <c r="G31" s="42">
        <v>13864</v>
      </c>
    </row>
    <row r="32" spans="2:7" ht="45.75" customHeight="1" x14ac:dyDescent="0.3">
      <c r="B32" s="164"/>
      <c r="C32" s="16" t="s">
        <v>77</v>
      </c>
      <c r="D32" s="24" t="s">
        <v>78</v>
      </c>
      <c r="E32" s="17" t="s">
        <v>40</v>
      </c>
      <c r="F32" s="25">
        <v>45000</v>
      </c>
      <c r="G32" s="42">
        <v>39000</v>
      </c>
    </row>
    <row r="33" spans="1:7" ht="53.25" customHeight="1" x14ac:dyDescent="0.3">
      <c r="B33" s="164"/>
      <c r="C33" s="16" t="s">
        <v>92</v>
      </c>
      <c r="D33" s="24" t="s">
        <v>54</v>
      </c>
      <c r="E33" s="17" t="s">
        <v>50</v>
      </c>
      <c r="F33" s="25">
        <v>18317.099999999999</v>
      </c>
      <c r="G33" s="42">
        <v>0</v>
      </c>
    </row>
    <row r="34" spans="1:7" ht="24.75" customHeight="1" thickBot="1" x14ac:dyDescent="0.35">
      <c r="B34" s="165"/>
      <c r="C34" s="161" t="s">
        <v>26</v>
      </c>
      <c r="D34" s="162"/>
      <c r="E34" s="163"/>
      <c r="F34" s="30">
        <f>SUM(F30:F33)</f>
        <v>113317.1</v>
      </c>
      <c r="G34" s="55">
        <f>SUM(G30:G33)</f>
        <v>87392</v>
      </c>
    </row>
    <row r="35" spans="1:7" ht="56.25" customHeight="1" thickBot="1" x14ac:dyDescent="0.35">
      <c r="A35" s="9"/>
      <c r="B35" s="147" t="str">
        <f>'фин план'!A13</f>
        <v>тех. обслуживание и ремонт электрических сетей и электрооборудования</v>
      </c>
      <c r="C35" s="14" t="s">
        <v>94</v>
      </c>
      <c r="D35" s="22" t="s">
        <v>54</v>
      </c>
      <c r="E35" s="60" t="s">
        <v>40</v>
      </c>
      <c r="F35" s="23">
        <v>53000</v>
      </c>
      <c r="G35" s="42">
        <v>119284</v>
      </c>
    </row>
    <row r="36" spans="1:7" ht="56.25" customHeight="1" x14ac:dyDescent="0.3">
      <c r="A36" s="10"/>
      <c r="B36" s="148"/>
      <c r="C36" s="38" t="s">
        <v>13</v>
      </c>
      <c r="D36" s="22" t="s">
        <v>12</v>
      </c>
      <c r="E36" s="17" t="s">
        <v>40</v>
      </c>
      <c r="F36" s="39">
        <v>2107.0100000000002</v>
      </c>
      <c r="G36" s="42">
        <v>5253</v>
      </c>
    </row>
    <row r="37" spans="1:7" ht="56.25" customHeight="1" x14ac:dyDescent="0.3">
      <c r="A37" s="10"/>
      <c r="B37" s="149"/>
      <c r="C37" s="16" t="s">
        <v>14</v>
      </c>
      <c r="D37" s="24" t="s">
        <v>54</v>
      </c>
      <c r="E37" s="17" t="s">
        <v>50</v>
      </c>
      <c r="F37" s="26">
        <v>20000</v>
      </c>
      <c r="G37" s="42">
        <v>7884</v>
      </c>
    </row>
    <row r="38" spans="1:7" ht="48" customHeight="1" thickBot="1" x14ac:dyDescent="0.35">
      <c r="A38" s="11"/>
      <c r="B38" s="150"/>
      <c r="C38" s="158" t="s">
        <v>26</v>
      </c>
      <c r="D38" s="159"/>
      <c r="E38" s="159"/>
      <c r="F38" s="31">
        <f>SUM(F35:F37)</f>
        <v>75107.010000000009</v>
      </c>
      <c r="G38" s="59">
        <f>SUM(G35:G37)</f>
        <v>132421</v>
      </c>
    </row>
    <row r="39" spans="1:7" ht="20.25" x14ac:dyDescent="0.3">
      <c r="B39" s="28"/>
      <c r="C39" s="29"/>
      <c r="D39" s="29"/>
      <c r="E39" s="29"/>
      <c r="F39" s="29"/>
    </row>
    <row r="40" spans="1:7" ht="20.25" x14ac:dyDescent="0.3">
      <c r="B40" s="28"/>
      <c r="C40" s="29"/>
      <c r="D40" s="29"/>
      <c r="E40" s="29"/>
      <c r="F40" s="29"/>
    </row>
    <row r="41" spans="1:7" ht="20.25" x14ac:dyDescent="0.3">
      <c r="B41" s="28"/>
      <c r="C41" s="29"/>
      <c r="D41" s="29"/>
      <c r="E41" s="29"/>
      <c r="F41" s="29"/>
    </row>
    <row r="42" spans="1:7" ht="20.25" x14ac:dyDescent="0.3">
      <c r="B42" s="28"/>
      <c r="C42" s="29"/>
      <c r="D42" s="29"/>
      <c r="E42" s="29"/>
      <c r="F42" s="29"/>
    </row>
    <row r="43" spans="1:7" ht="20.25" x14ac:dyDescent="0.3">
      <c r="B43" s="28"/>
      <c r="C43" s="29"/>
      <c r="D43" s="29"/>
      <c r="E43" s="29"/>
      <c r="F43" s="29"/>
    </row>
    <row r="44" spans="1:7" ht="20.25" x14ac:dyDescent="0.3">
      <c r="B44" s="28"/>
      <c r="C44" s="29"/>
      <c r="D44" s="29"/>
      <c r="E44" s="29"/>
      <c r="F44" s="29"/>
    </row>
    <row r="45" spans="1:7" ht="20.25" x14ac:dyDescent="0.3">
      <c r="B45" s="28"/>
      <c r="C45" s="29"/>
      <c r="D45" s="29"/>
      <c r="E45" s="29"/>
      <c r="F45" s="29"/>
    </row>
    <row r="46" spans="1:7" ht="20.25" x14ac:dyDescent="0.3">
      <c r="B46" s="28"/>
      <c r="C46" s="29"/>
      <c r="D46" s="29"/>
      <c r="E46" s="29"/>
      <c r="F46" s="29"/>
    </row>
    <row r="47" spans="1:7" ht="20.25" x14ac:dyDescent="0.3">
      <c r="B47" s="28"/>
      <c r="C47" s="29"/>
      <c r="D47" s="29"/>
      <c r="E47" s="29"/>
      <c r="F47" s="29"/>
    </row>
    <row r="48" spans="1:7" ht="20.25" x14ac:dyDescent="0.3">
      <c r="B48" s="28"/>
      <c r="C48" s="29"/>
      <c r="D48" s="29"/>
      <c r="E48" s="29"/>
      <c r="F48" s="29"/>
    </row>
    <row r="49" spans="2:6" ht="20.25" x14ac:dyDescent="0.3">
      <c r="B49" s="28"/>
      <c r="C49" s="29"/>
      <c r="D49" s="29"/>
      <c r="E49" s="29"/>
      <c r="F49" s="29"/>
    </row>
    <row r="50" spans="2:6" ht="20.25" x14ac:dyDescent="0.3">
      <c r="B50" s="28"/>
      <c r="C50" s="29"/>
      <c r="D50" s="29"/>
      <c r="E50" s="29"/>
      <c r="F50" s="29"/>
    </row>
    <row r="51" spans="2:6" ht="20.25" x14ac:dyDescent="0.3">
      <c r="B51" s="28"/>
      <c r="C51" s="29"/>
      <c r="D51" s="29"/>
      <c r="E51" s="29"/>
      <c r="F51" s="29"/>
    </row>
    <row r="52" spans="2:6" ht="20.25" x14ac:dyDescent="0.3">
      <c r="B52" s="28"/>
      <c r="C52" s="29"/>
      <c r="D52" s="29"/>
      <c r="E52" s="29"/>
      <c r="F52" s="29"/>
    </row>
    <row r="53" spans="2:6" ht="20.25" x14ac:dyDescent="0.3">
      <c r="B53" s="28"/>
      <c r="C53" s="29"/>
      <c r="D53" s="29"/>
      <c r="E53" s="29"/>
      <c r="F53" s="29"/>
    </row>
    <row r="54" spans="2:6" ht="20.25" x14ac:dyDescent="0.3">
      <c r="B54" s="28"/>
      <c r="C54" s="29"/>
      <c r="D54" s="29"/>
      <c r="E54" s="29"/>
      <c r="F54" s="29"/>
    </row>
    <row r="55" spans="2:6" ht="20.25" x14ac:dyDescent="0.3">
      <c r="B55" s="28"/>
      <c r="C55" s="29"/>
      <c r="D55" s="29"/>
      <c r="E55" s="29"/>
      <c r="F55" s="29"/>
    </row>
    <row r="56" spans="2:6" ht="20.25" x14ac:dyDescent="0.3">
      <c r="B56" s="28"/>
      <c r="C56" s="29"/>
      <c r="D56" s="29"/>
      <c r="E56" s="29"/>
      <c r="F56" s="29"/>
    </row>
    <row r="57" spans="2:6" ht="20.25" x14ac:dyDescent="0.3">
      <c r="B57" s="28"/>
      <c r="C57" s="29"/>
      <c r="D57" s="29"/>
      <c r="E57" s="29"/>
      <c r="F57" s="29"/>
    </row>
    <row r="58" spans="2:6" ht="20.25" x14ac:dyDescent="0.3">
      <c r="B58" s="28"/>
      <c r="C58" s="29"/>
      <c r="D58" s="29"/>
      <c r="E58" s="29"/>
      <c r="F58" s="29"/>
    </row>
    <row r="59" spans="2:6" ht="20.25" x14ac:dyDescent="0.3">
      <c r="B59" s="28"/>
      <c r="C59" s="29"/>
      <c r="D59" s="29"/>
      <c r="E59" s="29"/>
      <c r="F59" s="29"/>
    </row>
    <row r="60" spans="2:6" ht="20.25" x14ac:dyDescent="0.3">
      <c r="B60" s="28"/>
      <c r="C60" s="29"/>
      <c r="D60" s="29"/>
      <c r="E60" s="29"/>
      <c r="F60" s="29"/>
    </row>
    <row r="61" spans="2:6" ht="20.25" x14ac:dyDescent="0.3">
      <c r="B61" s="28"/>
      <c r="C61" s="29"/>
      <c r="D61" s="29"/>
      <c r="E61" s="29"/>
      <c r="F61" s="29"/>
    </row>
    <row r="62" spans="2:6" ht="20.25" x14ac:dyDescent="0.3">
      <c r="B62" s="28"/>
      <c r="C62" s="29"/>
      <c r="D62" s="29"/>
      <c r="E62" s="29"/>
      <c r="F62" s="29"/>
    </row>
    <row r="63" spans="2:6" ht="20.25" x14ac:dyDescent="0.3">
      <c r="B63" s="28"/>
      <c r="C63" s="29"/>
      <c r="D63" s="29"/>
      <c r="E63" s="29"/>
      <c r="F63" s="29"/>
    </row>
    <row r="64" spans="2:6" ht="20.25" x14ac:dyDescent="0.3">
      <c r="B64" s="28"/>
      <c r="C64" s="29"/>
      <c r="D64" s="29"/>
      <c r="E64" s="29"/>
      <c r="F64" s="29"/>
    </row>
    <row r="65" spans="2:6" ht="20.25" x14ac:dyDescent="0.3">
      <c r="B65" s="28"/>
      <c r="C65" s="29"/>
      <c r="D65" s="29"/>
      <c r="E65" s="29"/>
      <c r="F65" s="29"/>
    </row>
    <row r="66" spans="2:6" ht="20.25" x14ac:dyDescent="0.3">
      <c r="B66" s="28"/>
      <c r="C66" s="29"/>
      <c r="D66" s="29"/>
      <c r="E66" s="29"/>
      <c r="F66" s="29"/>
    </row>
    <row r="67" spans="2:6" ht="20.25" x14ac:dyDescent="0.3">
      <c r="B67" s="28"/>
      <c r="C67" s="29"/>
      <c r="D67" s="29"/>
      <c r="E67" s="29"/>
      <c r="F67" s="29"/>
    </row>
    <row r="68" spans="2:6" ht="20.25" x14ac:dyDescent="0.3">
      <c r="B68" s="28"/>
      <c r="C68" s="29"/>
      <c r="D68" s="29"/>
      <c r="E68" s="29"/>
      <c r="F68" s="29"/>
    </row>
    <row r="69" spans="2:6" ht="20.25" x14ac:dyDescent="0.3">
      <c r="B69" s="28"/>
      <c r="C69" s="29"/>
      <c r="D69" s="29"/>
      <c r="E69" s="29"/>
      <c r="F69" s="29"/>
    </row>
    <row r="70" spans="2:6" ht="20.25" x14ac:dyDescent="0.3">
      <c r="B70" s="28"/>
      <c r="C70" s="29"/>
      <c r="D70" s="29"/>
      <c r="E70" s="29"/>
      <c r="F70" s="29"/>
    </row>
    <row r="71" spans="2:6" ht="20.25" x14ac:dyDescent="0.3">
      <c r="B71" s="28"/>
      <c r="C71" s="29"/>
      <c r="D71" s="29"/>
      <c r="E71" s="29"/>
      <c r="F71" s="29"/>
    </row>
    <row r="72" spans="2:6" ht="20.25" x14ac:dyDescent="0.3">
      <c r="B72" s="28"/>
      <c r="C72" s="29"/>
      <c r="D72" s="29"/>
      <c r="E72" s="29"/>
      <c r="F72" s="29"/>
    </row>
    <row r="73" spans="2:6" ht="20.25" x14ac:dyDescent="0.3">
      <c r="B73" s="28"/>
      <c r="C73" s="29"/>
      <c r="D73" s="29"/>
      <c r="E73" s="29"/>
      <c r="F73" s="29"/>
    </row>
    <row r="74" spans="2:6" ht="20.25" x14ac:dyDescent="0.3">
      <c r="B74" s="28"/>
      <c r="C74" s="29"/>
      <c r="D74" s="29"/>
      <c r="E74" s="29"/>
      <c r="F74" s="29"/>
    </row>
    <row r="75" spans="2:6" ht="20.25" x14ac:dyDescent="0.3">
      <c r="B75" s="28"/>
      <c r="C75" s="29"/>
      <c r="D75" s="29"/>
      <c r="E75" s="29"/>
      <c r="F75" s="29"/>
    </row>
    <row r="76" spans="2:6" ht="20.25" x14ac:dyDescent="0.3">
      <c r="B76" s="28"/>
      <c r="C76" s="29"/>
      <c r="D76" s="29"/>
      <c r="E76" s="29"/>
      <c r="F76" s="29"/>
    </row>
    <row r="77" spans="2:6" ht="20.25" x14ac:dyDescent="0.3">
      <c r="B77" s="28"/>
      <c r="C77" s="29"/>
      <c r="D77" s="29"/>
      <c r="E77" s="29"/>
      <c r="F77" s="29"/>
    </row>
    <row r="78" spans="2:6" ht="20.25" x14ac:dyDescent="0.3">
      <c r="B78" s="28"/>
      <c r="C78" s="29"/>
      <c r="D78" s="29"/>
      <c r="E78" s="29"/>
      <c r="F78" s="29"/>
    </row>
    <row r="79" spans="2:6" ht="20.25" x14ac:dyDescent="0.3">
      <c r="B79" s="28"/>
      <c r="C79" s="29"/>
      <c r="D79" s="29"/>
      <c r="E79" s="29"/>
      <c r="F79" s="29"/>
    </row>
    <row r="80" spans="2:6" ht="20.25" x14ac:dyDescent="0.3">
      <c r="B80" s="28"/>
      <c r="C80" s="29"/>
      <c r="D80" s="29"/>
      <c r="E80" s="29"/>
      <c r="F80" s="29"/>
    </row>
    <row r="81" spans="2:6" ht="20.25" x14ac:dyDescent="0.3">
      <c r="B81" s="28"/>
      <c r="C81" s="29"/>
      <c r="D81" s="29"/>
      <c r="E81" s="29"/>
      <c r="F81" s="29"/>
    </row>
    <row r="82" spans="2:6" ht="20.25" x14ac:dyDescent="0.3">
      <c r="B82" s="28"/>
      <c r="C82" s="29"/>
      <c r="D82" s="29"/>
      <c r="E82" s="29"/>
      <c r="F82" s="29"/>
    </row>
    <row r="83" spans="2:6" ht="20.25" x14ac:dyDescent="0.3">
      <c r="B83" s="28"/>
      <c r="C83" s="29"/>
      <c r="D83" s="29"/>
      <c r="E83" s="29"/>
      <c r="F83" s="29"/>
    </row>
    <row r="84" spans="2:6" ht="20.25" x14ac:dyDescent="0.3">
      <c r="B84" s="28"/>
      <c r="C84" s="29"/>
      <c r="D84" s="29"/>
      <c r="E84" s="29"/>
      <c r="F84" s="29"/>
    </row>
    <row r="85" spans="2:6" ht="20.25" x14ac:dyDescent="0.3">
      <c r="B85" s="28"/>
      <c r="C85" s="29"/>
      <c r="D85" s="29"/>
      <c r="E85" s="29"/>
      <c r="F85" s="29"/>
    </row>
    <row r="86" spans="2:6" ht="20.25" x14ac:dyDescent="0.3">
      <c r="B86" s="28"/>
      <c r="C86" s="29"/>
      <c r="D86" s="29"/>
      <c r="E86" s="29"/>
      <c r="F86" s="29"/>
    </row>
    <row r="87" spans="2:6" ht="20.25" x14ac:dyDescent="0.3">
      <c r="B87" s="28"/>
      <c r="C87" s="29"/>
      <c r="D87" s="29"/>
      <c r="E87" s="29"/>
      <c r="F87" s="29"/>
    </row>
    <row r="88" spans="2:6" ht="20.25" x14ac:dyDescent="0.3">
      <c r="B88" s="28"/>
      <c r="C88" s="29"/>
      <c r="D88" s="29"/>
      <c r="E88" s="29"/>
      <c r="F88" s="29"/>
    </row>
    <row r="89" spans="2:6" ht="20.25" x14ac:dyDescent="0.3">
      <c r="B89" s="28"/>
      <c r="C89" s="29"/>
      <c r="D89" s="29"/>
      <c r="E89" s="29"/>
      <c r="F89" s="29"/>
    </row>
    <row r="90" spans="2:6" ht="20.25" x14ac:dyDescent="0.3">
      <c r="B90" s="28"/>
      <c r="C90" s="29"/>
      <c r="D90" s="29"/>
      <c r="E90" s="29"/>
      <c r="F90" s="29"/>
    </row>
    <row r="91" spans="2:6" ht="20.25" x14ac:dyDescent="0.3">
      <c r="B91" s="28"/>
      <c r="C91" s="29"/>
      <c r="D91" s="29"/>
      <c r="E91" s="29"/>
      <c r="F91" s="29"/>
    </row>
    <row r="92" spans="2:6" ht="20.25" x14ac:dyDescent="0.3">
      <c r="B92" s="28"/>
      <c r="C92" s="29"/>
      <c r="D92" s="29"/>
      <c r="E92" s="29"/>
      <c r="F92" s="29"/>
    </row>
    <row r="93" spans="2:6" ht="20.25" x14ac:dyDescent="0.3">
      <c r="B93" s="28"/>
      <c r="C93" s="29"/>
      <c r="D93" s="29"/>
      <c r="E93" s="29"/>
      <c r="F93" s="29"/>
    </row>
    <row r="94" spans="2:6" ht="20.25" x14ac:dyDescent="0.3">
      <c r="B94" s="28"/>
      <c r="C94" s="29"/>
      <c r="D94" s="29"/>
      <c r="E94" s="29"/>
      <c r="F94" s="29"/>
    </row>
    <row r="95" spans="2:6" ht="20.25" x14ac:dyDescent="0.3">
      <c r="B95" s="28"/>
      <c r="C95" s="29"/>
      <c r="D95" s="29"/>
      <c r="E95" s="29"/>
      <c r="F95" s="29"/>
    </row>
    <row r="96" spans="2:6" ht="20.25" x14ac:dyDescent="0.3">
      <c r="B96" s="28"/>
      <c r="C96" s="29"/>
      <c r="D96" s="29"/>
      <c r="E96" s="29"/>
      <c r="F96" s="29"/>
    </row>
    <row r="97" spans="2:6" ht="20.25" x14ac:dyDescent="0.3">
      <c r="B97" s="28"/>
      <c r="C97" s="29"/>
      <c r="D97" s="29"/>
      <c r="E97" s="29"/>
      <c r="F97" s="29"/>
    </row>
    <row r="98" spans="2:6" ht="20.25" x14ac:dyDescent="0.3">
      <c r="B98" s="28"/>
      <c r="C98" s="29"/>
      <c r="D98" s="29"/>
      <c r="E98" s="29"/>
      <c r="F98" s="29"/>
    </row>
    <row r="99" spans="2:6" ht="20.25" x14ac:dyDescent="0.3">
      <c r="B99" s="28"/>
      <c r="C99" s="29"/>
      <c r="D99" s="29"/>
      <c r="E99" s="29"/>
      <c r="F99" s="29"/>
    </row>
    <row r="100" spans="2:6" ht="20.25" x14ac:dyDescent="0.3">
      <c r="B100" s="28"/>
      <c r="C100" s="29"/>
      <c r="D100" s="29"/>
      <c r="E100" s="29"/>
      <c r="F100" s="29"/>
    </row>
    <row r="101" spans="2:6" ht="20.25" x14ac:dyDescent="0.3">
      <c r="B101" s="28"/>
      <c r="C101" s="29"/>
      <c r="D101" s="29"/>
      <c r="E101" s="29"/>
      <c r="F101" s="29"/>
    </row>
    <row r="102" spans="2:6" ht="20.25" x14ac:dyDescent="0.3">
      <c r="B102" s="28"/>
      <c r="C102" s="29"/>
      <c r="D102" s="29"/>
      <c r="E102" s="29"/>
      <c r="F102" s="29"/>
    </row>
    <row r="103" spans="2:6" ht="20.25" x14ac:dyDescent="0.3">
      <c r="B103" s="28"/>
      <c r="C103" s="29"/>
      <c r="D103" s="29"/>
      <c r="E103" s="29"/>
      <c r="F103" s="29"/>
    </row>
    <row r="104" spans="2:6" ht="20.25" x14ac:dyDescent="0.3">
      <c r="B104" s="28"/>
      <c r="C104" s="29"/>
      <c r="D104" s="29"/>
      <c r="E104" s="29"/>
      <c r="F104" s="29"/>
    </row>
    <row r="105" spans="2:6" ht="20.25" x14ac:dyDescent="0.3">
      <c r="B105" s="28"/>
      <c r="C105" s="29"/>
      <c r="D105" s="29"/>
      <c r="E105" s="29"/>
      <c r="F105" s="29"/>
    </row>
    <row r="106" spans="2:6" ht="20.25" x14ac:dyDescent="0.3">
      <c r="B106" s="28"/>
      <c r="C106" s="29"/>
      <c r="D106" s="29"/>
      <c r="E106" s="29"/>
      <c r="F106" s="29"/>
    </row>
    <row r="107" spans="2:6" ht="20.25" x14ac:dyDescent="0.3">
      <c r="B107" s="28"/>
      <c r="C107" s="29"/>
      <c r="D107" s="29"/>
      <c r="E107" s="29"/>
      <c r="F107" s="29"/>
    </row>
    <row r="108" spans="2:6" ht="20.25" x14ac:dyDescent="0.3">
      <c r="B108" s="28"/>
      <c r="C108" s="29"/>
      <c r="D108" s="29"/>
      <c r="E108" s="29"/>
      <c r="F108" s="29"/>
    </row>
    <row r="109" spans="2:6" ht="20.25" x14ac:dyDescent="0.3">
      <c r="B109" s="28"/>
      <c r="C109" s="29"/>
      <c r="D109" s="29"/>
      <c r="E109" s="29"/>
      <c r="F109" s="29"/>
    </row>
    <row r="110" spans="2:6" ht="20.25" x14ac:dyDescent="0.3">
      <c r="B110" s="28"/>
      <c r="C110" s="29"/>
      <c r="D110" s="29"/>
      <c r="E110" s="29"/>
      <c r="F110" s="29"/>
    </row>
    <row r="111" spans="2:6" ht="20.25" x14ac:dyDescent="0.3">
      <c r="B111" s="28"/>
      <c r="C111" s="29"/>
      <c r="D111" s="29"/>
      <c r="E111" s="29"/>
      <c r="F111" s="29"/>
    </row>
    <row r="112" spans="2:6" ht="20.25" x14ac:dyDescent="0.3">
      <c r="B112" s="28"/>
      <c r="C112" s="29"/>
      <c r="D112" s="29"/>
      <c r="E112" s="29"/>
      <c r="F112" s="29"/>
    </row>
    <row r="113" spans="2:6" ht="20.25" x14ac:dyDescent="0.3">
      <c r="B113" s="28"/>
      <c r="C113" s="29"/>
      <c r="D113" s="29"/>
      <c r="E113" s="29"/>
      <c r="F113" s="29"/>
    </row>
    <row r="114" spans="2:6" ht="20.25" x14ac:dyDescent="0.3">
      <c r="B114" s="28"/>
      <c r="C114" s="29"/>
      <c r="D114" s="29"/>
      <c r="E114" s="29"/>
      <c r="F114" s="29"/>
    </row>
    <row r="115" spans="2:6" ht="20.25" x14ac:dyDescent="0.3">
      <c r="B115" s="28"/>
      <c r="C115" s="29"/>
      <c r="D115" s="29"/>
      <c r="E115" s="29"/>
      <c r="F115" s="29"/>
    </row>
    <row r="116" spans="2:6" ht="20.25" x14ac:dyDescent="0.3">
      <c r="B116" s="28"/>
      <c r="C116" s="29"/>
      <c r="D116" s="29"/>
      <c r="E116" s="29"/>
      <c r="F116" s="29"/>
    </row>
    <row r="117" spans="2:6" ht="20.25" x14ac:dyDescent="0.3">
      <c r="B117" s="28"/>
      <c r="C117" s="29"/>
      <c r="D117" s="29"/>
      <c r="E117" s="29"/>
      <c r="F117" s="29"/>
    </row>
    <row r="118" spans="2:6" ht="20.25" x14ac:dyDescent="0.3">
      <c r="B118" s="28"/>
      <c r="C118" s="29"/>
      <c r="D118" s="29"/>
      <c r="E118" s="29"/>
      <c r="F118" s="29"/>
    </row>
    <row r="119" spans="2:6" ht="20.25" x14ac:dyDescent="0.3">
      <c r="B119" s="28"/>
      <c r="C119" s="29"/>
      <c r="D119" s="29"/>
      <c r="E119" s="29"/>
      <c r="F119" s="29"/>
    </row>
    <row r="120" spans="2:6" ht="20.25" x14ac:dyDescent="0.3">
      <c r="B120" s="28"/>
      <c r="C120" s="29"/>
      <c r="D120" s="29"/>
      <c r="E120" s="29"/>
      <c r="F120" s="29"/>
    </row>
    <row r="121" spans="2:6" ht="20.25" x14ac:dyDescent="0.3">
      <c r="B121" s="28"/>
      <c r="C121" s="29"/>
      <c r="D121" s="29"/>
      <c r="E121" s="29"/>
      <c r="F121" s="29"/>
    </row>
    <row r="122" spans="2:6" ht="20.25" x14ac:dyDescent="0.3">
      <c r="B122" s="28"/>
      <c r="C122" s="29"/>
      <c r="D122" s="29"/>
      <c r="E122" s="29"/>
      <c r="F122" s="29"/>
    </row>
    <row r="123" spans="2:6" ht="20.25" x14ac:dyDescent="0.3">
      <c r="B123" s="28"/>
      <c r="C123" s="29"/>
      <c r="D123" s="29"/>
      <c r="E123" s="29"/>
      <c r="F123" s="29"/>
    </row>
    <row r="124" spans="2:6" ht="20.25" x14ac:dyDescent="0.3">
      <c r="B124" s="28"/>
      <c r="C124" s="29"/>
      <c r="D124" s="29"/>
      <c r="E124" s="29"/>
      <c r="F124" s="29"/>
    </row>
  </sheetData>
  <mergeCells count="14">
    <mergeCell ref="D24:D28"/>
    <mergeCell ref="E24:E28"/>
    <mergeCell ref="C38:E38"/>
    <mergeCell ref="B35:B38"/>
    <mergeCell ref="B24:B29"/>
    <mergeCell ref="C29:E29"/>
    <mergeCell ref="C34:E34"/>
    <mergeCell ref="B30:B34"/>
    <mergeCell ref="B3:F3"/>
    <mergeCell ref="D19:D21"/>
    <mergeCell ref="E19:E21"/>
    <mergeCell ref="B6:B17"/>
    <mergeCell ref="B18:B23"/>
    <mergeCell ref="C23:E23"/>
  </mergeCells>
  <phoneticPr fontId="4" type="noConversion"/>
  <pageMargins left="0.17" right="0.22" top="0.17" bottom="0.16" header="0.17" footer="0.17"/>
  <pageSetup paperSize="9"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фин план</vt:lpstr>
      <vt:lpstr>штатное расписание</vt:lpstr>
      <vt:lpstr>план работ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2020-06-10T06:29:22Z</cp:lastPrinted>
  <dcterms:created xsi:type="dcterms:W3CDTF">1996-10-08T23:32:33Z</dcterms:created>
  <dcterms:modified xsi:type="dcterms:W3CDTF">2020-07-15T08:30:02Z</dcterms:modified>
</cp:coreProperties>
</file>